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" yWindow="1500" windowWidth="15480" windowHeight="6510"/>
  </bookViews>
  <sheets>
    <sheet name="свод" sheetId="1" r:id="rId1"/>
    <sheet name="средний тариф (2)" sheetId="2" r:id="rId2"/>
    <sheet name="свод для печати" sheetId="5" r:id="rId3"/>
  </sheets>
  <definedNames>
    <definedName name="_xlnm._FilterDatabase" localSheetId="1" hidden="1">'средний тариф (2)'!$B$3:$B$669</definedName>
  </definedNames>
  <calcPr calcId="124519"/>
</workbook>
</file>

<file path=xl/calcChain.xml><?xml version="1.0" encoding="utf-8"?>
<calcChain xmlns="http://schemas.openxmlformats.org/spreadsheetml/2006/main">
  <c r="NE50" i="5"/>
  <c r="NA49"/>
  <c r="MZ49"/>
  <c r="MY49"/>
  <c r="MX49"/>
  <c r="MW49"/>
  <c r="MV49"/>
  <c r="MU49"/>
  <c r="MS49"/>
  <c r="MR49"/>
  <c r="MQ49"/>
  <c r="MP49"/>
  <c r="MO49"/>
  <c r="MN49"/>
  <c r="MM49"/>
  <c r="ML49"/>
  <c r="MK49"/>
  <c r="MJ49"/>
  <c r="MI49"/>
  <c r="MG49"/>
  <c r="MF49"/>
  <c r="ME49"/>
  <c r="MD49"/>
  <c r="MC49"/>
  <c r="MA49"/>
  <c r="LX49"/>
  <c r="LW49"/>
  <c r="LU49"/>
  <c r="LT49"/>
  <c r="LS49"/>
  <c r="LR49"/>
  <c r="LQ49"/>
  <c r="LP49"/>
  <c r="LO49"/>
  <c r="LN49"/>
  <c r="LJ49"/>
  <c r="LE49"/>
  <c r="LD49"/>
  <c r="LC49"/>
  <c r="LB49"/>
  <c r="LA49"/>
  <c r="KZ49"/>
  <c r="KY49"/>
  <c r="KX49"/>
  <c r="KW49"/>
  <c r="KV49"/>
  <c r="KU49"/>
  <c r="KT49"/>
  <c r="KS49"/>
  <c r="KR49"/>
  <c r="KQ49"/>
  <c r="KP49"/>
  <c r="KO49"/>
  <c r="KN49"/>
  <c r="KM49"/>
  <c r="KK49"/>
  <c r="KI49"/>
  <c r="KH49"/>
  <c r="KG49"/>
  <c r="KF49"/>
  <c r="KE49"/>
  <c r="KC49"/>
  <c r="KB49"/>
  <c r="KA49"/>
  <c r="JZ49"/>
  <c r="JY49"/>
  <c r="JX49"/>
  <c r="JV49"/>
  <c r="JU49"/>
  <c r="JT49"/>
  <c r="JS49"/>
  <c r="JR49"/>
  <c r="JM49"/>
  <c r="JK49"/>
  <c r="JJ49"/>
  <c r="JI49"/>
  <c r="JH49"/>
  <c r="JG49"/>
  <c r="JA49"/>
  <c r="IV49"/>
  <c r="IU49"/>
  <c r="IQ49"/>
  <c r="IN49"/>
  <c r="IM49"/>
  <c r="IL49"/>
  <c r="IK49"/>
  <c r="IJ49"/>
  <c r="II49"/>
  <c r="IH49"/>
  <c r="IG49"/>
  <c r="IF49"/>
  <c r="ID49"/>
  <c r="IB49"/>
  <c r="IA49"/>
  <c r="HX49"/>
  <c r="HW49"/>
  <c r="HU49"/>
  <c r="HT49"/>
  <c r="HR49"/>
  <c r="HL49"/>
  <c r="HJ49"/>
  <c r="HF49"/>
  <c r="GY49"/>
  <c r="GX49"/>
  <c r="GW49"/>
  <c r="GV49"/>
  <c r="GU49"/>
  <c r="GT49"/>
  <c r="GS49"/>
  <c r="GR49"/>
  <c r="GP49"/>
  <c r="GN49"/>
  <c r="GK49"/>
  <c r="GJ49"/>
  <c r="GI49"/>
  <c r="GH49"/>
  <c r="GG49"/>
  <c r="GF49"/>
  <c r="GE49"/>
  <c r="GD49"/>
  <c r="FS49"/>
  <c r="FR49"/>
  <c r="FQ49"/>
  <c r="FP49"/>
  <c r="FO49"/>
  <c r="FN49"/>
  <c r="FM49"/>
  <c r="FL49"/>
  <c r="FK49"/>
  <c r="FJ49"/>
  <c r="FH49"/>
  <c r="FG49"/>
  <c r="FF49"/>
  <c r="FE49"/>
  <c r="FD49"/>
  <c r="FC49"/>
  <c r="FB49"/>
  <c r="FA49"/>
  <c r="EZ49"/>
  <c r="EY49"/>
  <c r="EX49"/>
  <c r="EW49"/>
  <c r="EV49"/>
  <c r="EU49"/>
  <c r="ER49"/>
  <c r="EQ49"/>
  <c r="EO49"/>
  <c r="EN49"/>
  <c r="EM49"/>
  <c r="EL49"/>
  <c r="EJ49"/>
  <c r="EI49"/>
  <c r="EH49"/>
  <c r="EF49"/>
  <c r="EE49"/>
  <c r="EC49"/>
  <c r="EB49"/>
  <c r="EA49"/>
  <c r="DZ49"/>
  <c r="DY49"/>
  <c r="DX49"/>
  <c r="DW49"/>
  <c r="DV49"/>
  <c r="DU49"/>
  <c r="DT49"/>
  <c r="DS49"/>
  <c r="DR49"/>
  <c r="DQ49"/>
  <c r="DO49"/>
  <c r="DN49"/>
  <c r="DM49"/>
  <c r="DL49"/>
  <c r="DK49"/>
  <c r="DJ49"/>
  <c r="DI49"/>
  <c r="DG49"/>
  <c r="DF49"/>
  <c r="DE49"/>
  <c r="DC49"/>
  <c r="DA49"/>
  <c r="CZ49"/>
  <c r="CY49"/>
  <c r="CW49"/>
  <c r="CU49"/>
  <c r="CT49"/>
  <c r="CS49"/>
  <c r="CR49"/>
  <c r="CQ49"/>
  <c r="CP49"/>
  <c r="CO49"/>
  <c r="CN49"/>
  <c r="CM49"/>
  <c r="CL49"/>
  <c r="CK49"/>
  <c r="CJ49"/>
  <c r="CI49"/>
  <c r="CG49"/>
  <c r="CF49"/>
  <c r="CD49"/>
  <c r="CC49"/>
  <c r="BY49"/>
  <c r="BX49"/>
  <c r="BW49"/>
  <c r="BV49"/>
  <c r="BU49"/>
  <c r="BT49"/>
  <c r="BS49"/>
  <c r="BM49"/>
  <c r="BJ49"/>
  <c r="BI49"/>
  <c r="BH49"/>
  <c r="BF49"/>
  <c r="BD49"/>
  <c r="BB49"/>
  <c r="AZ49"/>
  <c r="AX49"/>
  <c r="AW49"/>
  <c r="AV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M49"/>
  <c r="L49"/>
  <c r="J49"/>
  <c r="H49"/>
  <c r="F49"/>
  <c r="D49"/>
  <c r="NA48"/>
  <c r="MZ48"/>
  <c r="MY48"/>
  <c r="MX48"/>
  <c r="MW48"/>
  <c r="MV48"/>
  <c r="MU48"/>
  <c r="MS48"/>
  <c r="MR48"/>
  <c r="MQ48"/>
  <c r="MP48"/>
  <c r="MO48"/>
  <c r="MN48"/>
  <c r="MM48"/>
  <c r="ML48"/>
  <c r="MK48"/>
  <c r="MJ48"/>
  <c r="MI48"/>
  <c r="MG48"/>
  <c r="MF48"/>
  <c r="ME48"/>
  <c r="MD48"/>
  <c r="MC48"/>
  <c r="MA48"/>
  <c r="LX48"/>
  <c r="LW48"/>
  <c r="LU48"/>
  <c r="LT48"/>
  <c r="LS48"/>
  <c r="LR48"/>
  <c r="LQ48"/>
  <c r="LP48"/>
  <c r="LO48"/>
  <c r="LN48"/>
  <c r="LJ48"/>
  <c r="LE48"/>
  <c r="LD48"/>
  <c r="LC48"/>
  <c r="LB48"/>
  <c r="LA48"/>
  <c r="KZ48"/>
  <c r="KY48"/>
  <c r="KX48"/>
  <c r="KW48"/>
  <c r="KV48"/>
  <c r="KU48"/>
  <c r="KT48"/>
  <c r="KS48"/>
  <c r="KR48"/>
  <c r="KQ48"/>
  <c r="KP48"/>
  <c r="KO48"/>
  <c r="KN48"/>
  <c r="KM48"/>
  <c r="KK48"/>
  <c r="KI48"/>
  <c r="KH48"/>
  <c r="KG48"/>
  <c r="KF48"/>
  <c r="KE48"/>
  <c r="KC48"/>
  <c r="KB48"/>
  <c r="KA48"/>
  <c r="JZ48"/>
  <c r="JY48"/>
  <c r="JX48"/>
  <c r="JV48"/>
  <c r="JU48"/>
  <c r="JT48"/>
  <c r="JS48"/>
  <c r="JR48"/>
  <c r="JM48"/>
  <c r="JK48"/>
  <c r="JJ48"/>
  <c r="JI48"/>
  <c r="JH48"/>
  <c r="JG48"/>
  <c r="JA48"/>
  <c r="IV48"/>
  <c r="IU48"/>
  <c r="IQ48"/>
  <c r="IN48"/>
  <c r="IM48"/>
  <c r="IL48"/>
  <c r="IK48"/>
  <c r="IJ48"/>
  <c r="II48"/>
  <c r="IH48"/>
  <c r="IG48"/>
  <c r="IF48"/>
  <c r="ID48"/>
  <c r="IB48"/>
  <c r="IA48"/>
  <c r="HX48"/>
  <c r="HW48"/>
  <c r="HU48"/>
  <c r="HT48"/>
  <c r="HR48"/>
  <c r="HL48"/>
  <c r="HJ48"/>
  <c r="HF48"/>
  <c r="GY48"/>
  <c r="GX48"/>
  <c r="GW48"/>
  <c r="GV48"/>
  <c r="GU48"/>
  <c r="GT48"/>
  <c r="GS48"/>
  <c r="GR48"/>
  <c r="GP48"/>
  <c r="GN48"/>
  <c r="GK48"/>
  <c r="GJ48"/>
  <c r="GI48"/>
  <c r="GH48"/>
  <c r="GG48"/>
  <c r="GF48"/>
  <c r="GE48"/>
  <c r="GD48"/>
  <c r="FS48"/>
  <c r="FR48"/>
  <c r="FQ48"/>
  <c r="FP48"/>
  <c r="FO48"/>
  <c r="FN48"/>
  <c r="FM48"/>
  <c r="FL48"/>
  <c r="FK48"/>
  <c r="FJ48"/>
  <c r="FH48"/>
  <c r="FG48"/>
  <c r="FF48"/>
  <c r="FE48"/>
  <c r="FD48"/>
  <c r="FC48"/>
  <c r="FB48"/>
  <c r="FA48"/>
  <c r="EZ48"/>
  <c r="EY48"/>
  <c r="EX48"/>
  <c r="EW48"/>
  <c r="EV48"/>
  <c r="EU48"/>
  <c r="ER48"/>
  <c r="EQ48"/>
  <c r="EO48"/>
  <c r="EN48"/>
  <c r="EM48"/>
  <c r="EL48"/>
  <c r="EJ48"/>
  <c r="EI48"/>
  <c r="EH48"/>
  <c r="EF48"/>
  <c r="EE48"/>
  <c r="EC48"/>
  <c r="EB48"/>
  <c r="EA48"/>
  <c r="DZ48"/>
  <c r="DY48"/>
  <c r="DX48"/>
  <c r="DW48"/>
  <c r="DV48"/>
  <c r="DU48"/>
  <c r="DT48"/>
  <c r="DS48"/>
  <c r="DR48"/>
  <c r="DQ48"/>
  <c r="DO48"/>
  <c r="DN48"/>
  <c r="DM48"/>
  <c r="DL48"/>
  <c r="DK48"/>
  <c r="DJ48"/>
  <c r="DI48"/>
  <c r="DH48"/>
  <c r="DG48"/>
  <c r="DF48"/>
  <c r="DE48"/>
  <c r="DC48"/>
  <c r="DA48"/>
  <c r="CZ48"/>
  <c r="CY48"/>
  <c r="CW48"/>
  <c r="CU48"/>
  <c r="CT48"/>
  <c r="CS48"/>
  <c r="CR48"/>
  <c r="CQ48"/>
  <c r="CP48"/>
  <c r="CO48"/>
  <c r="CN48"/>
  <c r="CM48"/>
  <c r="CL48"/>
  <c r="CK48"/>
  <c r="CJ48"/>
  <c r="CI48"/>
  <c r="CG48"/>
  <c r="CF48"/>
  <c r="CD48"/>
  <c r="CC48"/>
  <c r="BY48"/>
  <c r="BX48"/>
  <c r="BW48"/>
  <c r="BV48"/>
  <c r="BU48"/>
  <c r="BT48"/>
  <c r="BS48"/>
  <c r="BM48"/>
  <c r="BJ48"/>
  <c r="BI48"/>
  <c r="BH48"/>
  <c r="BF48"/>
  <c r="BD48"/>
  <c r="BB48"/>
  <c r="AZ48"/>
  <c r="AX48"/>
  <c r="AW48"/>
  <c r="AV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M48"/>
  <c r="L48"/>
  <c r="J48"/>
  <c r="H48"/>
  <c r="F48"/>
  <c r="D48"/>
  <c r="NA47"/>
  <c r="MZ47"/>
  <c r="MY47"/>
  <c r="MX47"/>
  <c r="MW47"/>
  <c r="MV47"/>
  <c r="MU47"/>
  <c r="MS47"/>
  <c r="MR47"/>
  <c r="MQ47"/>
  <c r="MP47"/>
  <c r="MO47"/>
  <c r="MN47"/>
  <c r="MM47"/>
  <c r="ML47"/>
  <c r="MK47"/>
  <c r="MJ47"/>
  <c r="MI47"/>
  <c r="MG47"/>
  <c r="MF47"/>
  <c r="ME47"/>
  <c r="MD47"/>
  <c r="MC47"/>
  <c r="MA47"/>
  <c r="LX47"/>
  <c r="LW47"/>
  <c r="LU47"/>
  <c r="LT47"/>
  <c r="LS47"/>
  <c r="LR47"/>
  <c r="LQ47"/>
  <c r="LP47"/>
  <c r="LO47"/>
  <c r="LN47"/>
  <c r="LJ47"/>
  <c r="LE47"/>
  <c r="LD47"/>
  <c r="LC47"/>
  <c r="LB47"/>
  <c r="LA47"/>
  <c r="KZ47"/>
  <c r="KY47"/>
  <c r="KX47"/>
  <c r="KW47"/>
  <c r="KV47"/>
  <c r="KU47"/>
  <c r="KT47"/>
  <c r="KS47"/>
  <c r="KR47"/>
  <c r="KQ47"/>
  <c r="KP47"/>
  <c r="KO47"/>
  <c r="KN47"/>
  <c r="KM47"/>
  <c r="KK47"/>
  <c r="KI47"/>
  <c r="KH47"/>
  <c r="KG47"/>
  <c r="KF47"/>
  <c r="KE47"/>
  <c r="KC47"/>
  <c r="KB47"/>
  <c r="KA47"/>
  <c r="JZ47"/>
  <c r="JY47"/>
  <c r="JX47"/>
  <c r="JV47"/>
  <c r="JU47"/>
  <c r="JT47"/>
  <c r="JS47"/>
  <c r="JR47"/>
  <c r="JM47"/>
  <c r="JK47"/>
  <c r="JJ47"/>
  <c r="JI47"/>
  <c r="JH47"/>
  <c r="JG47"/>
  <c r="JA47"/>
  <c r="IV47"/>
  <c r="IU47"/>
  <c r="IQ47"/>
  <c r="IN47"/>
  <c r="IM47"/>
  <c r="IL47"/>
  <c r="IK47"/>
  <c r="IJ47"/>
  <c r="II47"/>
  <c r="IH47"/>
  <c r="IG47"/>
  <c r="IF47"/>
  <c r="ID47"/>
  <c r="IB47"/>
  <c r="IA47"/>
  <c r="HX47"/>
  <c r="HW47"/>
  <c r="HU47"/>
  <c r="HT47"/>
  <c r="HR47"/>
  <c r="HL47"/>
  <c r="HJ47"/>
  <c r="HF47"/>
  <c r="GY47"/>
  <c r="GX47"/>
  <c r="GW47"/>
  <c r="GV47"/>
  <c r="GU47"/>
  <c r="GT47"/>
  <c r="GS47"/>
  <c r="GR47"/>
  <c r="GP47"/>
  <c r="GN47"/>
  <c r="GK47"/>
  <c r="GJ47"/>
  <c r="GI47"/>
  <c r="GH47"/>
  <c r="GG47"/>
  <c r="GF47"/>
  <c r="GE47"/>
  <c r="GD47"/>
  <c r="FS47"/>
  <c r="FR47"/>
  <c r="FQ47"/>
  <c r="FP47"/>
  <c r="FO47"/>
  <c r="FN47"/>
  <c r="FM47"/>
  <c r="FL47"/>
  <c r="FK47"/>
  <c r="FJ47"/>
  <c r="FH47"/>
  <c r="FG47"/>
  <c r="FF47"/>
  <c r="FE47"/>
  <c r="FD47"/>
  <c r="FC47"/>
  <c r="FB47"/>
  <c r="FA47"/>
  <c r="EZ47"/>
  <c r="EY47"/>
  <c r="EX47"/>
  <c r="EW47"/>
  <c r="EV47"/>
  <c r="EU47"/>
  <c r="ER47"/>
  <c r="EQ47"/>
  <c r="EO47"/>
  <c r="EN47"/>
  <c r="EM47"/>
  <c r="EL47"/>
  <c r="EJ47"/>
  <c r="EI47"/>
  <c r="EH47"/>
  <c r="EF47"/>
  <c r="EE47"/>
  <c r="EC47"/>
  <c r="EB47"/>
  <c r="EA47"/>
  <c r="DZ47"/>
  <c r="DY47"/>
  <c r="DX47"/>
  <c r="DW47"/>
  <c r="DV47"/>
  <c r="DU47"/>
  <c r="DT47"/>
  <c r="DS47"/>
  <c r="DR47"/>
  <c r="DQ47"/>
  <c r="DO47"/>
  <c r="DN47"/>
  <c r="DM47"/>
  <c r="DL47"/>
  <c r="DK47"/>
  <c r="DJ47"/>
  <c r="DI47"/>
  <c r="DH47"/>
  <c r="DG47"/>
  <c r="DF47"/>
  <c r="DE47"/>
  <c r="DC47"/>
  <c r="DA47"/>
  <c r="CZ47"/>
  <c r="CY47"/>
  <c r="CW47"/>
  <c r="CU47"/>
  <c r="CT47"/>
  <c r="CS47"/>
  <c r="CR47"/>
  <c r="CQ47"/>
  <c r="CP47"/>
  <c r="CO47"/>
  <c r="CN47"/>
  <c r="CM47"/>
  <c r="CL47"/>
  <c r="CK47"/>
  <c r="CJ47"/>
  <c r="CI47"/>
  <c r="CG47"/>
  <c r="CF47"/>
  <c r="CD47"/>
  <c r="CC47"/>
  <c r="BY47"/>
  <c r="BX47"/>
  <c r="BW47"/>
  <c r="BV47"/>
  <c r="BU47"/>
  <c r="BT47"/>
  <c r="BS47"/>
  <c r="BM47"/>
  <c r="BJ47"/>
  <c r="BI47"/>
  <c r="BH47"/>
  <c r="BF47"/>
  <c r="BD47"/>
  <c r="BB47"/>
  <c r="AZ47"/>
  <c r="AX47"/>
  <c r="AW47"/>
  <c r="AV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M47"/>
  <c r="L47"/>
  <c r="J47"/>
  <c r="H47"/>
  <c r="F47"/>
  <c r="D47"/>
  <c r="NA46"/>
  <c r="MZ46"/>
  <c r="MY46"/>
  <c r="MX46"/>
  <c r="MW46"/>
  <c r="MV46"/>
  <c r="MU46"/>
  <c r="MS46"/>
  <c r="MR46"/>
  <c r="MQ46"/>
  <c r="MP46"/>
  <c r="MO46"/>
  <c r="MN46"/>
  <c r="MM46"/>
  <c r="ML46"/>
  <c r="MK46"/>
  <c r="MJ46"/>
  <c r="MI46"/>
  <c r="MG46"/>
  <c r="MF46"/>
  <c r="ME46"/>
  <c r="MD46"/>
  <c r="MC46"/>
  <c r="MA46"/>
  <c r="LX46"/>
  <c r="LW46"/>
  <c r="LU46"/>
  <c r="LT46"/>
  <c r="LS46"/>
  <c r="LR46"/>
  <c r="LQ46"/>
  <c r="LP46"/>
  <c r="LO46"/>
  <c r="LN46"/>
  <c r="LJ46"/>
  <c r="LE46"/>
  <c r="LD46"/>
  <c r="LC46"/>
  <c r="LB46"/>
  <c r="LA46"/>
  <c r="KZ46"/>
  <c r="KY46"/>
  <c r="KX46"/>
  <c r="KW46"/>
  <c r="KV46"/>
  <c r="KU46"/>
  <c r="KT46"/>
  <c r="KS46"/>
  <c r="KR46"/>
  <c r="KQ46"/>
  <c r="KP46"/>
  <c r="KO46"/>
  <c r="KN46"/>
  <c r="KM46"/>
  <c r="KK46"/>
  <c r="KI46"/>
  <c r="KH46"/>
  <c r="KG46"/>
  <c r="KF46"/>
  <c r="KE46"/>
  <c r="KC46"/>
  <c r="KB46"/>
  <c r="KA46"/>
  <c r="JZ46"/>
  <c r="JY46"/>
  <c r="JX46"/>
  <c r="JV46"/>
  <c r="JU46"/>
  <c r="JT46"/>
  <c r="JS46"/>
  <c r="JR46"/>
  <c r="JM46"/>
  <c r="JK46"/>
  <c r="JJ46"/>
  <c r="JI46"/>
  <c r="JH46"/>
  <c r="JG46"/>
  <c r="JA46"/>
  <c r="IV46"/>
  <c r="IU46"/>
  <c r="IQ46"/>
  <c r="IN46"/>
  <c r="IM46"/>
  <c r="IL46"/>
  <c r="IK46"/>
  <c r="IJ46"/>
  <c r="II46"/>
  <c r="IH46"/>
  <c r="IG46"/>
  <c r="IF46"/>
  <c r="ID46"/>
  <c r="IB46"/>
  <c r="IA46"/>
  <c r="HX46"/>
  <c r="HW46"/>
  <c r="HU46"/>
  <c r="HT46"/>
  <c r="HR46"/>
  <c r="HL46"/>
  <c r="HJ46"/>
  <c r="HF46"/>
  <c r="GY46"/>
  <c r="GX46"/>
  <c r="GW46"/>
  <c r="GV46"/>
  <c r="GU46"/>
  <c r="GT46"/>
  <c r="GS46"/>
  <c r="GR46"/>
  <c r="GP46"/>
  <c r="GN46"/>
  <c r="GK46"/>
  <c r="GJ46"/>
  <c r="GI46"/>
  <c r="GH46"/>
  <c r="GG46"/>
  <c r="GF46"/>
  <c r="GE46"/>
  <c r="GD46"/>
  <c r="FS46"/>
  <c r="FR46"/>
  <c r="FQ46"/>
  <c r="FP46"/>
  <c r="FO46"/>
  <c r="FN46"/>
  <c r="FM46"/>
  <c r="FL46"/>
  <c r="FK46"/>
  <c r="FJ46"/>
  <c r="FH46"/>
  <c r="FG46"/>
  <c r="FF46"/>
  <c r="FE46"/>
  <c r="FD46"/>
  <c r="FC46"/>
  <c r="FB46"/>
  <c r="FA46"/>
  <c r="EZ46"/>
  <c r="EY46"/>
  <c r="EX46"/>
  <c r="EW46"/>
  <c r="EV46"/>
  <c r="EU46"/>
  <c r="ER46"/>
  <c r="EQ46"/>
  <c r="EO46"/>
  <c r="EN46"/>
  <c r="EM46"/>
  <c r="EL46"/>
  <c r="EJ46"/>
  <c r="EI46"/>
  <c r="EH46"/>
  <c r="EF46"/>
  <c r="EE46"/>
  <c r="EC46"/>
  <c r="EB46"/>
  <c r="EA46"/>
  <c r="DZ46"/>
  <c r="DY46"/>
  <c r="DX46"/>
  <c r="DW46"/>
  <c r="DV46"/>
  <c r="DU46"/>
  <c r="DT46"/>
  <c r="DS46"/>
  <c r="DR46"/>
  <c r="DQ46"/>
  <c r="DO46"/>
  <c r="DN46"/>
  <c r="DM46"/>
  <c r="DL46"/>
  <c r="DK46"/>
  <c r="DJ46"/>
  <c r="DI46"/>
  <c r="DH46"/>
  <c r="DG46"/>
  <c r="DF46"/>
  <c r="DE46"/>
  <c r="DC46"/>
  <c r="DA46"/>
  <c r="CZ46"/>
  <c r="CY46"/>
  <c r="CW46"/>
  <c r="CU46"/>
  <c r="CT46"/>
  <c r="CS46"/>
  <c r="CR46"/>
  <c r="CQ46"/>
  <c r="CP46"/>
  <c r="CO46"/>
  <c r="CN46"/>
  <c r="CM46"/>
  <c r="CL46"/>
  <c r="CK46"/>
  <c r="CJ46"/>
  <c r="CI46"/>
  <c r="CG46"/>
  <c r="CF46"/>
  <c r="CD46"/>
  <c r="CC46"/>
  <c r="BY46"/>
  <c r="BX46"/>
  <c r="BW46"/>
  <c r="BV46"/>
  <c r="BU46"/>
  <c r="BT46"/>
  <c r="BS46"/>
  <c r="BM46"/>
  <c r="BJ46"/>
  <c r="BI46"/>
  <c r="BH46"/>
  <c r="BF46"/>
  <c r="BD46"/>
  <c r="BB46"/>
  <c r="AZ46"/>
  <c r="AX46"/>
  <c r="AW46"/>
  <c r="AV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M46"/>
  <c r="L46"/>
  <c r="J46"/>
  <c r="H46"/>
  <c r="F46"/>
  <c r="D46"/>
  <c r="NA45"/>
  <c r="MZ45"/>
  <c r="MY45"/>
  <c r="MX45"/>
  <c r="MW45"/>
  <c r="MV45"/>
  <c r="MU45"/>
  <c r="MS45"/>
  <c r="MR45"/>
  <c r="MQ45"/>
  <c r="MP45"/>
  <c r="MO45"/>
  <c r="MN45"/>
  <c r="MM45"/>
  <c r="ML45"/>
  <c r="MK45"/>
  <c r="MJ45"/>
  <c r="MI45"/>
  <c r="MG45"/>
  <c r="MF45"/>
  <c r="ME45"/>
  <c r="MD45"/>
  <c r="MC45"/>
  <c r="MA45"/>
  <c r="LX45"/>
  <c r="LW45"/>
  <c r="LU45"/>
  <c r="LT45"/>
  <c r="LS45"/>
  <c r="LR45"/>
  <c r="LQ45"/>
  <c r="LP45"/>
  <c r="LO45"/>
  <c r="LN45"/>
  <c r="LJ45"/>
  <c r="LE45"/>
  <c r="LD45"/>
  <c r="LC45"/>
  <c r="LB45"/>
  <c r="LA45"/>
  <c r="KZ45"/>
  <c r="KY45"/>
  <c r="KX45"/>
  <c r="KW45"/>
  <c r="KV45"/>
  <c r="KU45"/>
  <c r="KT45"/>
  <c r="KS45"/>
  <c r="KR45"/>
  <c r="KQ45"/>
  <c r="KP45"/>
  <c r="KO45"/>
  <c r="KN45"/>
  <c r="KM45"/>
  <c r="KK45"/>
  <c r="KI45"/>
  <c r="KH45"/>
  <c r="KG45"/>
  <c r="KF45"/>
  <c r="KE45"/>
  <c r="KC45"/>
  <c r="KB45"/>
  <c r="KA45"/>
  <c r="JZ45"/>
  <c r="JY45"/>
  <c r="JX45"/>
  <c r="JV45"/>
  <c r="JU45"/>
  <c r="JT45"/>
  <c r="JS45"/>
  <c r="JR45"/>
  <c r="JM45"/>
  <c r="JK45"/>
  <c r="JJ45"/>
  <c r="JI45"/>
  <c r="JH45"/>
  <c r="JG45"/>
  <c r="JA45"/>
  <c r="IV45"/>
  <c r="IU45"/>
  <c r="IQ45"/>
  <c r="IN45"/>
  <c r="IM45"/>
  <c r="IL45"/>
  <c r="IK45"/>
  <c r="IJ45"/>
  <c r="II45"/>
  <c r="IH45"/>
  <c r="IG45"/>
  <c r="IF45"/>
  <c r="ID45"/>
  <c r="IB45"/>
  <c r="IA45"/>
  <c r="HX45"/>
  <c r="HW45"/>
  <c r="HU45"/>
  <c r="HT45"/>
  <c r="HR45"/>
  <c r="HL45"/>
  <c r="HJ45"/>
  <c r="HF45"/>
  <c r="GY45"/>
  <c r="GX45"/>
  <c r="GW45"/>
  <c r="GV45"/>
  <c r="GU45"/>
  <c r="GT45"/>
  <c r="GS45"/>
  <c r="GR45"/>
  <c r="GP45"/>
  <c r="GN45"/>
  <c r="GK45"/>
  <c r="GJ45"/>
  <c r="GI45"/>
  <c r="GH45"/>
  <c r="GG45"/>
  <c r="GF45"/>
  <c r="GE45"/>
  <c r="GD45"/>
  <c r="FS45"/>
  <c r="FR45"/>
  <c r="FQ45"/>
  <c r="FP45"/>
  <c r="FO45"/>
  <c r="FN45"/>
  <c r="FM45"/>
  <c r="FL45"/>
  <c r="FK45"/>
  <c r="FJ45"/>
  <c r="FH45"/>
  <c r="FG45"/>
  <c r="FF45"/>
  <c r="FE45"/>
  <c r="FD45"/>
  <c r="FC45"/>
  <c r="FB45"/>
  <c r="FA45"/>
  <c r="EZ45"/>
  <c r="EY45"/>
  <c r="EX45"/>
  <c r="EW45"/>
  <c r="EV45"/>
  <c r="EU45"/>
  <c r="ER45"/>
  <c r="EQ45"/>
  <c r="EO45"/>
  <c r="EN45"/>
  <c r="EM45"/>
  <c r="EL45"/>
  <c r="EJ45"/>
  <c r="EI45"/>
  <c r="EH45"/>
  <c r="EF45"/>
  <c r="EE45"/>
  <c r="EC45"/>
  <c r="EB45"/>
  <c r="EA45"/>
  <c r="DZ45"/>
  <c r="DY45"/>
  <c r="DX45"/>
  <c r="DW45"/>
  <c r="DV45"/>
  <c r="DU45"/>
  <c r="DT45"/>
  <c r="DS45"/>
  <c r="DR45"/>
  <c r="DQ45"/>
  <c r="DO45"/>
  <c r="DN45"/>
  <c r="DM45"/>
  <c r="DL45"/>
  <c r="DK45"/>
  <c r="DJ45"/>
  <c r="DI45"/>
  <c r="DH45"/>
  <c r="DG45"/>
  <c r="DF45"/>
  <c r="DE45"/>
  <c r="DC45"/>
  <c r="DA45"/>
  <c r="CZ45"/>
  <c r="CY45"/>
  <c r="CW45"/>
  <c r="CU45"/>
  <c r="CT45"/>
  <c r="CS45"/>
  <c r="CR45"/>
  <c r="CQ45"/>
  <c r="CP45"/>
  <c r="CO45"/>
  <c r="CN45"/>
  <c r="CM45"/>
  <c r="CL45"/>
  <c r="CK45"/>
  <c r="CJ45"/>
  <c r="CI45"/>
  <c r="CG45"/>
  <c r="CF45"/>
  <c r="CD45"/>
  <c r="CC45"/>
  <c r="BY45"/>
  <c r="BX45"/>
  <c r="BW45"/>
  <c r="BV45"/>
  <c r="BU45"/>
  <c r="BT45"/>
  <c r="BS45"/>
  <c r="BM45"/>
  <c r="BJ45"/>
  <c r="BI45"/>
  <c r="BH45"/>
  <c r="BF45"/>
  <c r="BD45"/>
  <c r="BB45"/>
  <c r="AZ45"/>
  <c r="AX45"/>
  <c r="AW45"/>
  <c r="AV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M45"/>
  <c r="L45"/>
  <c r="J45"/>
  <c r="H45"/>
  <c r="F45"/>
  <c r="D45"/>
  <c r="NA44"/>
  <c r="MZ44"/>
  <c r="MY44"/>
  <c r="MX44"/>
  <c r="MW44"/>
  <c r="MV44"/>
  <c r="MU44"/>
  <c r="MS44"/>
  <c r="MR44"/>
  <c r="MQ44"/>
  <c r="MP44"/>
  <c r="MO44"/>
  <c r="MN44"/>
  <c r="MM44"/>
  <c r="ML44"/>
  <c r="MK44"/>
  <c r="MJ44"/>
  <c r="MI44"/>
  <c r="MG44"/>
  <c r="MF44"/>
  <c r="ME44"/>
  <c r="MD44"/>
  <c r="MC44"/>
  <c r="MA44"/>
  <c r="LX44"/>
  <c r="LW44"/>
  <c r="LU44"/>
  <c r="LT44"/>
  <c r="LS44"/>
  <c r="LR44"/>
  <c r="LQ44"/>
  <c r="LP44"/>
  <c r="LO44"/>
  <c r="LN44"/>
  <c r="LJ44"/>
  <c r="LE44"/>
  <c r="LD44"/>
  <c r="LC44"/>
  <c r="LB44"/>
  <c r="LA44"/>
  <c r="KZ44"/>
  <c r="KY44"/>
  <c r="KX44"/>
  <c r="KW44"/>
  <c r="KV44"/>
  <c r="KU44"/>
  <c r="KT44"/>
  <c r="KS44"/>
  <c r="KR44"/>
  <c r="KQ44"/>
  <c r="KP44"/>
  <c r="KO44"/>
  <c r="KN44"/>
  <c r="KM44"/>
  <c r="KK44"/>
  <c r="KI44"/>
  <c r="KH44"/>
  <c r="KG44"/>
  <c r="KF44"/>
  <c r="KE44"/>
  <c r="KC44"/>
  <c r="KB44"/>
  <c r="KA44"/>
  <c r="JZ44"/>
  <c r="JY44"/>
  <c r="JX44"/>
  <c r="JV44"/>
  <c r="JU44"/>
  <c r="JT44"/>
  <c r="JS44"/>
  <c r="JR44"/>
  <c r="JM44"/>
  <c r="JK44"/>
  <c r="JJ44"/>
  <c r="JI44"/>
  <c r="JH44"/>
  <c r="JG44"/>
  <c r="JA44"/>
  <c r="IV44"/>
  <c r="IU44"/>
  <c r="IQ44"/>
  <c r="IN44"/>
  <c r="IM44"/>
  <c r="IL44"/>
  <c r="IK44"/>
  <c r="IJ44"/>
  <c r="II44"/>
  <c r="IH44"/>
  <c r="IG44"/>
  <c r="IF44"/>
  <c r="ID44"/>
  <c r="IB44"/>
  <c r="IA44"/>
  <c r="HX44"/>
  <c r="HW44"/>
  <c r="HU44"/>
  <c r="HT44"/>
  <c r="HR44"/>
  <c r="HL44"/>
  <c r="HJ44"/>
  <c r="HF44"/>
  <c r="GY44"/>
  <c r="GX44"/>
  <c r="GW44"/>
  <c r="GV44"/>
  <c r="GU44"/>
  <c r="GT44"/>
  <c r="GS44"/>
  <c r="GR44"/>
  <c r="GP44"/>
  <c r="GN44"/>
  <c r="GK44"/>
  <c r="GJ44"/>
  <c r="GI44"/>
  <c r="GH44"/>
  <c r="GG44"/>
  <c r="GF44"/>
  <c r="GE44"/>
  <c r="GD44"/>
  <c r="FS44"/>
  <c r="FR44"/>
  <c r="FQ44"/>
  <c r="FP44"/>
  <c r="FO44"/>
  <c r="FN44"/>
  <c r="FM44"/>
  <c r="FL44"/>
  <c r="FK44"/>
  <c r="FJ44"/>
  <c r="FH44"/>
  <c r="FG44"/>
  <c r="FF44"/>
  <c r="FE44"/>
  <c r="FD44"/>
  <c r="FC44"/>
  <c r="FB44"/>
  <c r="FA44"/>
  <c r="EZ44"/>
  <c r="EY44"/>
  <c r="EX44"/>
  <c r="EW44"/>
  <c r="EV44"/>
  <c r="EU44"/>
  <c r="ER44"/>
  <c r="EQ44"/>
  <c r="EO44"/>
  <c r="EN44"/>
  <c r="EM44"/>
  <c r="EL44"/>
  <c r="EJ44"/>
  <c r="EI44"/>
  <c r="EH44"/>
  <c r="EF44"/>
  <c r="EE44"/>
  <c r="EC44"/>
  <c r="EB44"/>
  <c r="EA44"/>
  <c r="DZ44"/>
  <c r="DY44"/>
  <c r="DX44"/>
  <c r="DW44"/>
  <c r="DV44"/>
  <c r="DU44"/>
  <c r="DT44"/>
  <c r="DS44"/>
  <c r="DR44"/>
  <c r="DQ44"/>
  <c r="DO44"/>
  <c r="DN44"/>
  <c r="DM44"/>
  <c r="DL44"/>
  <c r="DK44"/>
  <c r="DJ44"/>
  <c r="DI44"/>
  <c r="DH44"/>
  <c r="DG44"/>
  <c r="DF44"/>
  <c r="DE44"/>
  <c r="DC44"/>
  <c r="DA44"/>
  <c r="CZ44"/>
  <c r="CY44"/>
  <c r="CW44"/>
  <c r="CU44"/>
  <c r="CT44"/>
  <c r="CS44"/>
  <c r="CR44"/>
  <c r="CQ44"/>
  <c r="CP44"/>
  <c r="CO44"/>
  <c r="CN44"/>
  <c r="CM44"/>
  <c r="CL44"/>
  <c r="CK44"/>
  <c r="CJ44"/>
  <c r="CI44"/>
  <c r="CG44"/>
  <c r="CF44"/>
  <c r="CD44"/>
  <c r="CC44"/>
  <c r="BY44"/>
  <c r="BX44"/>
  <c r="BW44"/>
  <c r="BV44"/>
  <c r="BU44"/>
  <c r="BT44"/>
  <c r="BS44"/>
  <c r="BM44"/>
  <c r="BJ44"/>
  <c r="BI44"/>
  <c r="BH44"/>
  <c r="BF44"/>
  <c r="BD44"/>
  <c r="BB44"/>
  <c r="AZ44"/>
  <c r="AX44"/>
  <c r="AW44"/>
  <c r="AV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M44"/>
  <c r="L44"/>
  <c r="J44"/>
  <c r="H44"/>
  <c r="F44"/>
  <c r="D44"/>
  <c r="NA43"/>
  <c r="MZ43"/>
  <c r="MY43"/>
  <c r="MX43"/>
  <c r="MW43"/>
  <c r="MV43"/>
  <c r="MU43"/>
  <c r="MS43"/>
  <c r="MR43"/>
  <c r="MQ43"/>
  <c r="MP43"/>
  <c r="MO43"/>
  <c r="MN43"/>
  <c r="MM43"/>
  <c r="ML43"/>
  <c r="MK43"/>
  <c r="MJ43"/>
  <c r="MI43"/>
  <c r="MG43"/>
  <c r="MF43"/>
  <c r="ME43"/>
  <c r="MD43"/>
  <c r="MC43"/>
  <c r="MA43"/>
  <c r="LX43"/>
  <c r="LW43"/>
  <c r="LU43"/>
  <c r="LT43"/>
  <c r="LS43"/>
  <c r="LR43"/>
  <c r="LQ43"/>
  <c r="LP43"/>
  <c r="LO43"/>
  <c r="LN43"/>
  <c r="LJ43"/>
  <c r="LE43"/>
  <c r="LD43"/>
  <c r="LC43"/>
  <c r="LB43"/>
  <c r="LA43"/>
  <c r="KZ43"/>
  <c r="KY43"/>
  <c r="KX43"/>
  <c r="KW43"/>
  <c r="KV43"/>
  <c r="KU43"/>
  <c r="KT43"/>
  <c r="KS43"/>
  <c r="KR43"/>
  <c r="KQ43"/>
  <c r="KP43"/>
  <c r="KO43"/>
  <c r="KN43"/>
  <c r="KM43"/>
  <c r="KK43"/>
  <c r="KI43"/>
  <c r="KH43"/>
  <c r="KG43"/>
  <c r="KF43"/>
  <c r="KE43"/>
  <c r="KC43"/>
  <c r="KB43"/>
  <c r="KA43"/>
  <c r="JZ43"/>
  <c r="JY43"/>
  <c r="JX43"/>
  <c r="JV43"/>
  <c r="JU43"/>
  <c r="JT43"/>
  <c r="JS43"/>
  <c r="JR43"/>
  <c r="JM43"/>
  <c r="JK43"/>
  <c r="JJ43"/>
  <c r="JI43"/>
  <c r="JH43"/>
  <c r="JG43"/>
  <c r="JA43"/>
  <c r="IV43"/>
  <c r="IU43"/>
  <c r="IQ43"/>
  <c r="IN43"/>
  <c r="IM43"/>
  <c r="IL43"/>
  <c r="IK43"/>
  <c r="IJ43"/>
  <c r="II43"/>
  <c r="IH43"/>
  <c r="IG43"/>
  <c r="IF43"/>
  <c r="ID43"/>
  <c r="IB43"/>
  <c r="IA43"/>
  <c r="HX43"/>
  <c r="HW43"/>
  <c r="HU43"/>
  <c r="HT43"/>
  <c r="HR43"/>
  <c r="HL43"/>
  <c r="HJ43"/>
  <c r="HF43"/>
  <c r="GY43"/>
  <c r="GX43"/>
  <c r="GW43"/>
  <c r="GV43"/>
  <c r="GU43"/>
  <c r="GT43"/>
  <c r="GS43"/>
  <c r="GR43"/>
  <c r="GP43"/>
  <c r="GN43"/>
  <c r="GK43"/>
  <c r="GJ43"/>
  <c r="GI43"/>
  <c r="GH43"/>
  <c r="GG43"/>
  <c r="GF43"/>
  <c r="GE43"/>
  <c r="GD43"/>
  <c r="FS43"/>
  <c r="FR43"/>
  <c r="FQ43"/>
  <c r="FP43"/>
  <c r="FO43"/>
  <c r="FN43"/>
  <c r="FM43"/>
  <c r="FL43"/>
  <c r="FK43"/>
  <c r="FJ43"/>
  <c r="FH43"/>
  <c r="FG43"/>
  <c r="FF43"/>
  <c r="FE43"/>
  <c r="FD43"/>
  <c r="FC43"/>
  <c r="FB43"/>
  <c r="FA43"/>
  <c r="EZ43"/>
  <c r="EY43"/>
  <c r="EX43"/>
  <c r="EW43"/>
  <c r="EV43"/>
  <c r="EU43"/>
  <c r="ER43"/>
  <c r="EQ43"/>
  <c r="EO43"/>
  <c r="EN43"/>
  <c r="EM43"/>
  <c r="EL43"/>
  <c r="EJ43"/>
  <c r="EI43"/>
  <c r="EH43"/>
  <c r="EF43"/>
  <c r="EE43"/>
  <c r="EC43"/>
  <c r="EB43"/>
  <c r="EA43"/>
  <c r="DZ43"/>
  <c r="DY43"/>
  <c r="DX43"/>
  <c r="DW43"/>
  <c r="DV43"/>
  <c r="DU43"/>
  <c r="DT43"/>
  <c r="DS43"/>
  <c r="DR43"/>
  <c r="DQ43"/>
  <c r="DO43"/>
  <c r="DN43"/>
  <c r="DM43"/>
  <c r="DL43"/>
  <c r="DK43"/>
  <c r="DJ43"/>
  <c r="DI43"/>
  <c r="DH43"/>
  <c r="DG43"/>
  <c r="DF43"/>
  <c r="DE43"/>
  <c r="DC43"/>
  <c r="DA43"/>
  <c r="CZ43"/>
  <c r="CY43"/>
  <c r="CW43"/>
  <c r="CU43"/>
  <c r="CT43"/>
  <c r="CS43"/>
  <c r="CR43"/>
  <c r="CQ43"/>
  <c r="CP43"/>
  <c r="CO43"/>
  <c r="CN43"/>
  <c r="CM43"/>
  <c r="CL43"/>
  <c r="CK43"/>
  <c r="CJ43"/>
  <c r="CI43"/>
  <c r="CG43"/>
  <c r="CF43"/>
  <c r="CD43"/>
  <c r="CC43"/>
  <c r="BY43"/>
  <c r="BX43"/>
  <c r="BW43"/>
  <c r="BV43"/>
  <c r="BU43"/>
  <c r="BT43"/>
  <c r="BS43"/>
  <c r="BM43"/>
  <c r="BJ43"/>
  <c r="BI43"/>
  <c r="BH43"/>
  <c r="BF43"/>
  <c r="BD43"/>
  <c r="BB43"/>
  <c r="AZ43"/>
  <c r="AX43"/>
  <c r="AW43"/>
  <c r="AV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M43"/>
  <c r="L43"/>
  <c r="J43"/>
  <c r="H43"/>
  <c r="F43"/>
  <c r="D43"/>
  <c r="NE42"/>
  <c r="NA41"/>
  <c r="MZ41"/>
  <c r="MY41"/>
  <c r="MX41"/>
  <c r="MW41"/>
  <c r="MV41"/>
  <c r="MU41"/>
  <c r="MS41"/>
  <c r="MR41"/>
  <c r="MQ41"/>
  <c r="MP41"/>
  <c r="MO41"/>
  <c r="MN41"/>
  <c r="MM41"/>
  <c r="ML41"/>
  <c r="MK41"/>
  <c r="MJ41"/>
  <c r="MG41"/>
  <c r="MF41"/>
  <c r="ME41"/>
  <c r="MD41"/>
  <c r="MC41"/>
  <c r="MA41"/>
  <c r="LX41"/>
  <c r="LW41"/>
  <c r="LU41"/>
  <c r="LT41"/>
  <c r="LS41"/>
  <c r="LR41"/>
  <c r="LQ41"/>
  <c r="LP41"/>
  <c r="LO41"/>
  <c r="LN41"/>
  <c r="LJ41"/>
  <c r="LE41"/>
  <c r="LD41"/>
  <c r="LC41"/>
  <c r="LB41"/>
  <c r="LA41"/>
  <c r="KZ41"/>
  <c r="KY41"/>
  <c r="KX41"/>
  <c r="KW41"/>
  <c r="KV41"/>
  <c r="KU41"/>
  <c r="KT41"/>
  <c r="KS41"/>
  <c r="KR41"/>
  <c r="KQ41"/>
  <c r="KP41"/>
  <c r="KO41"/>
  <c r="KN41"/>
  <c r="KM41"/>
  <c r="KK41"/>
  <c r="KI41"/>
  <c r="KH41"/>
  <c r="KG41"/>
  <c r="KF41"/>
  <c r="KE41"/>
  <c r="KC41"/>
  <c r="KB41"/>
  <c r="KA41"/>
  <c r="JZ41"/>
  <c r="JY41"/>
  <c r="JX41"/>
  <c r="JV41"/>
  <c r="JU41"/>
  <c r="JT41"/>
  <c r="JS41"/>
  <c r="JR41"/>
  <c r="JM41"/>
  <c r="JK41"/>
  <c r="JJ41"/>
  <c r="JI41"/>
  <c r="JH41"/>
  <c r="JG41"/>
  <c r="JA41"/>
  <c r="IV41"/>
  <c r="IU41"/>
  <c r="IQ41"/>
  <c r="IN41"/>
  <c r="IM41"/>
  <c r="IL41"/>
  <c r="IK41"/>
  <c r="IJ41"/>
  <c r="II41"/>
  <c r="IH41"/>
  <c r="IG41"/>
  <c r="IF41"/>
  <c r="ID41"/>
  <c r="IB41"/>
  <c r="IA41"/>
  <c r="HX41"/>
  <c r="HW41"/>
  <c r="HU41"/>
  <c r="HT41"/>
  <c r="HR41"/>
  <c r="HL41"/>
  <c r="HJ41"/>
  <c r="HF41"/>
  <c r="GY41"/>
  <c r="GX41"/>
  <c r="GW41"/>
  <c r="GV41"/>
  <c r="GU41"/>
  <c r="GT41"/>
  <c r="GS41"/>
  <c r="GR41"/>
  <c r="GP41"/>
  <c r="GN41"/>
  <c r="GK41"/>
  <c r="GJ41"/>
  <c r="GI41"/>
  <c r="GH41"/>
  <c r="GG41"/>
  <c r="GF41"/>
  <c r="GE41"/>
  <c r="GD41"/>
  <c r="FS41"/>
  <c r="FR41"/>
  <c r="FQ41"/>
  <c r="FP41"/>
  <c r="FO41"/>
  <c r="FN41"/>
  <c r="FM41"/>
  <c r="FL41"/>
  <c r="FK41"/>
  <c r="FJ41"/>
  <c r="FH41"/>
  <c r="FG41"/>
  <c r="FF41"/>
  <c r="FE41"/>
  <c r="FD41"/>
  <c r="FC41"/>
  <c r="FB41"/>
  <c r="FA41"/>
  <c r="EZ41"/>
  <c r="EY41"/>
  <c r="EX41"/>
  <c r="EW41"/>
  <c r="EV41"/>
  <c r="EU41"/>
  <c r="ER41"/>
  <c r="EQ41"/>
  <c r="EO41"/>
  <c r="EN41"/>
  <c r="EM41"/>
  <c r="EL41"/>
  <c r="EJ41"/>
  <c r="EI41"/>
  <c r="EH41"/>
  <c r="EF41"/>
  <c r="EE41"/>
  <c r="EC41"/>
  <c r="EB41"/>
  <c r="EA41"/>
  <c r="DZ41"/>
  <c r="DY41"/>
  <c r="DX41"/>
  <c r="DW41"/>
  <c r="DV41"/>
  <c r="DU41"/>
  <c r="DT41"/>
  <c r="DS41"/>
  <c r="DR41"/>
  <c r="DQ41"/>
  <c r="DO41"/>
  <c r="DN41"/>
  <c r="DM41"/>
  <c r="DL41"/>
  <c r="DK41"/>
  <c r="DJ41"/>
  <c r="DI41"/>
  <c r="DH41"/>
  <c r="DG41"/>
  <c r="DF41"/>
  <c r="DE41"/>
  <c r="DC41"/>
  <c r="DA41"/>
  <c r="CZ41"/>
  <c r="CY41"/>
  <c r="CW41"/>
  <c r="CU41"/>
  <c r="CT41"/>
  <c r="CS41"/>
  <c r="CR41"/>
  <c r="CQ41"/>
  <c r="CP41"/>
  <c r="CO41"/>
  <c r="CN41"/>
  <c r="CM41"/>
  <c r="CL41"/>
  <c r="CK41"/>
  <c r="CJ41"/>
  <c r="CI41"/>
  <c r="CG41"/>
  <c r="CF41"/>
  <c r="CD41"/>
  <c r="CC41"/>
  <c r="BY41"/>
  <c r="BX41"/>
  <c r="BW41"/>
  <c r="BV41"/>
  <c r="BU41"/>
  <c r="BT41"/>
  <c r="BS41"/>
  <c r="BM41"/>
  <c r="BJ41"/>
  <c r="BI41"/>
  <c r="BH41"/>
  <c r="BF41"/>
  <c r="BD41"/>
  <c r="BB41"/>
  <c r="AZ41"/>
  <c r="AX41"/>
  <c r="AW41"/>
  <c r="AV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M41"/>
  <c r="L41"/>
  <c r="J41"/>
  <c r="H41"/>
  <c r="F41"/>
  <c r="D41"/>
  <c r="NA40"/>
  <c r="MZ40"/>
  <c r="MY40"/>
  <c r="MX40"/>
  <c r="MW40"/>
  <c r="MV40"/>
  <c r="MU40"/>
  <c r="MS40"/>
  <c r="MR40"/>
  <c r="MQ40"/>
  <c r="MP40"/>
  <c r="MO40"/>
  <c r="MN40"/>
  <c r="MM40"/>
  <c r="ML40"/>
  <c r="MK40"/>
  <c r="MJ40"/>
  <c r="MI40"/>
  <c r="MG40"/>
  <c r="MF40"/>
  <c r="ME40"/>
  <c r="MD40"/>
  <c r="MC40"/>
  <c r="MA40"/>
  <c r="LX40"/>
  <c r="LW40"/>
  <c r="LU40"/>
  <c r="LT40"/>
  <c r="LS40"/>
  <c r="LR40"/>
  <c r="LQ40"/>
  <c r="LP40"/>
  <c r="LO40"/>
  <c r="LN40"/>
  <c r="LJ40"/>
  <c r="LE40"/>
  <c r="LD40"/>
  <c r="LC40"/>
  <c r="LB40"/>
  <c r="LA40"/>
  <c r="KZ40"/>
  <c r="KY40"/>
  <c r="KX40"/>
  <c r="KW40"/>
  <c r="KV40"/>
  <c r="KU40"/>
  <c r="KT40"/>
  <c r="KS40"/>
  <c r="KR40"/>
  <c r="KQ40"/>
  <c r="KP40"/>
  <c r="KO40"/>
  <c r="KN40"/>
  <c r="KM40"/>
  <c r="KK40"/>
  <c r="KI40"/>
  <c r="KH40"/>
  <c r="KG40"/>
  <c r="KF40"/>
  <c r="KE40"/>
  <c r="KC40"/>
  <c r="KB40"/>
  <c r="KA40"/>
  <c r="JZ40"/>
  <c r="JY40"/>
  <c r="JX40"/>
  <c r="JV40"/>
  <c r="JU40"/>
  <c r="JT40"/>
  <c r="JS40"/>
  <c r="JR40"/>
  <c r="JK40"/>
  <c r="JI40"/>
  <c r="JH40"/>
  <c r="JG40"/>
  <c r="JA40"/>
  <c r="IV40"/>
  <c r="IU40"/>
  <c r="IQ40"/>
  <c r="IN40"/>
  <c r="IM40"/>
  <c r="IL40"/>
  <c r="IK40"/>
  <c r="IJ40"/>
  <c r="II40"/>
  <c r="IH40"/>
  <c r="IG40"/>
  <c r="IF40"/>
  <c r="ID40"/>
  <c r="IB40"/>
  <c r="IA40"/>
  <c r="HX40"/>
  <c r="HW40"/>
  <c r="HU40"/>
  <c r="HT40"/>
  <c r="HR40"/>
  <c r="HL40"/>
  <c r="HJ40"/>
  <c r="HF40"/>
  <c r="GY40"/>
  <c r="GX40"/>
  <c r="GW40"/>
  <c r="GV40"/>
  <c r="GU40"/>
  <c r="GT40"/>
  <c r="GS40"/>
  <c r="GR40"/>
  <c r="GN40"/>
  <c r="GK40"/>
  <c r="GJ40"/>
  <c r="GI40"/>
  <c r="GH40"/>
  <c r="GG40"/>
  <c r="GF40"/>
  <c r="GE40"/>
  <c r="GD40"/>
  <c r="FS40"/>
  <c r="FR40"/>
  <c r="FQ40"/>
  <c r="FP40"/>
  <c r="FO40"/>
  <c r="FN40"/>
  <c r="FM40"/>
  <c r="FL40"/>
  <c r="FK40"/>
  <c r="FJ40"/>
  <c r="FH40"/>
  <c r="FG40"/>
  <c r="FF40"/>
  <c r="FE40"/>
  <c r="FD40"/>
  <c r="FC40"/>
  <c r="FB40"/>
  <c r="FA40"/>
  <c r="EZ40"/>
  <c r="EY40"/>
  <c r="EX40"/>
  <c r="EW40"/>
  <c r="EV40"/>
  <c r="EU40"/>
  <c r="ER40"/>
  <c r="EQ40"/>
  <c r="EO40"/>
  <c r="EN40"/>
  <c r="EM40"/>
  <c r="EL40"/>
  <c r="EJ40"/>
  <c r="EI40"/>
  <c r="EH40"/>
  <c r="EF40"/>
  <c r="EE40"/>
  <c r="EC40"/>
  <c r="EB40"/>
  <c r="EA40"/>
  <c r="DZ40"/>
  <c r="DX40"/>
  <c r="DW40"/>
  <c r="DU40"/>
  <c r="DS40"/>
  <c r="DR40"/>
  <c r="DO40"/>
  <c r="DN40"/>
  <c r="DM40"/>
  <c r="DL40"/>
  <c r="DK40"/>
  <c r="DJ40"/>
  <c r="DI40"/>
  <c r="DH40"/>
  <c r="DG40"/>
  <c r="DF40"/>
  <c r="DE40"/>
  <c r="DC40"/>
  <c r="DA40"/>
  <c r="CZ40"/>
  <c r="CY40"/>
  <c r="CW40"/>
  <c r="CU40"/>
  <c r="CT40"/>
  <c r="CS40"/>
  <c r="CR40"/>
  <c r="CO40"/>
  <c r="CN40"/>
  <c r="CM40"/>
  <c r="CL40"/>
  <c r="CK40"/>
  <c r="CJ40"/>
  <c r="CI40"/>
  <c r="CG40"/>
  <c r="BW40"/>
  <c r="BV40"/>
  <c r="BU40"/>
  <c r="BT40"/>
  <c r="BS40"/>
  <c r="BM40"/>
  <c r="BJ40"/>
  <c r="BI40"/>
  <c r="BH40"/>
  <c r="BF40"/>
  <c r="BB40"/>
  <c r="AZ40"/>
  <c r="AX40"/>
  <c r="AW40"/>
  <c r="AV40"/>
  <c r="AT40"/>
  <c r="AS40"/>
  <c r="AR40"/>
  <c r="AO40"/>
  <c r="AN40"/>
  <c r="AM40"/>
  <c r="AL40"/>
  <c r="AK40"/>
  <c r="AJ40"/>
  <c r="AI40"/>
  <c r="AH40"/>
  <c r="AG40"/>
  <c r="AF40"/>
  <c r="AE40"/>
  <c r="AC40"/>
  <c r="AB40"/>
  <c r="AA40"/>
  <c r="Z40"/>
  <c r="X40"/>
  <c r="W40"/>
  <c r="V40"/>
  <c r="U40"/>
  <c r="S40"/>
  <c r="R40"/>
  <c r="Q40"/>
  <c r="P40"/>
  <c r="O40"/>
  <c r="L40"/>
  <c r="H40"/>
  <c r="D40"/>
  <c r="NA39"/>
  <c r="MZ39"/>
  <c r="MY39"/>
  <c r="MX39"/>
  <c r="MW39"/>
  <c r="MV39"/>
  <c r="MU39"/>
  <c r="MS39"/>
  <c r="MR39"/>
  <c r="MQ39"/>
  <c r="MP39"/>
  <c r="MO39"/>
  <c r="MN39"/>
  <c r="MM39"/>
  <c r="ML39"/>
  <c r="MK39"/>
  <c r="MJ39"/>
  <c r="MI39"/>
  <c r="MG39"/>
  <c r="MF39"/>
  <c r="ME39"/>
  <c r="MD39"/>
  <c r="MC39"/>
  <c r="MA39"/>
  <c r="LX39"/>
  <c r="LW39"/>
  <c r="LU39"/>
  <c r="LT39"/>
  <c r="LS39"/>
  <c r="LR39"/>
  <c r="LQ39"/>
  <c r="LP39"/>
  <c r="LO39"/>
  <c r="LN39"/>
  <c r="LJ39"/>
  <c r="LE39"/>
  <c r="LD39"/>
  <c r="LC39"/>
  <c r="LB39"/>
  <c r="LA39"/>
  <c r="KZ39"/>
  <c r="KY39"/>
  <c r="KX39"/>
  <c r="KW39"/>
  <c r="KV39"/>
  <c r="KU39"/>
  <c r="KT39"/>
  <c r="KS39"/>
  <c r="KR39"/>
  <c r="KQ39"/>
  <c r="KP39"/>
  <c r="KO39"/>
  <c r="KN39"/>
  <c r="KM39"/>
  <c r="KK39"/>
  <c r="KI39"/>
  <c r="KH39"/>
  <c r="KG39"/>
  <c r="KF39"/>
  <c r="KE39"/>
  <c r="KC39"/>
  <c r="KB39"/>
  <c r="KA39"/>
  <c r="JZ39"/>
  <c r="JY39"/>
  <c r="JX39"/>
  <c r="JV39"/>
  <c r="JU39"/>
  <c r="JT39"/>
  <c r="JS39"/>
  <c r="JR39"/>
  <c r="JM39"/>
  <c r="JK39"/>
  <c r="JJ39"/>
  <c r="JI39"/>
  <c r="JH39"/>
  <c r="JG39"/>
  <c r="JA39"/>
  <c r="IV39"/>
  <c r="IU39"/>
  <c r="IQ39"/>
  <c r="IN39"/>
  <c r="IM39"/>
  <c r="IL39"/>
  <c r="IK39"/>
  <c r="IJ39"/>
  <c r="II39"/>
  <c r="IH39"/>
  <c r="IG39"/>
  <c r="IF39"/>
  <c r="ID39"/>
  <c r="IB39"/>
  <c r="IA39"/>
  <c r="HX39"/>
  <c r="HW39"/>
  <c r="HU39"/>
  <c r="HT39"/>
  <c r="HR39"/>
  <c r="HL39"/>
  <c r="HJ39"/>
  <c r="HF39"/>
  <c r="GY39"/>
  <c r="GX39"/>
  <c r="GW39"/>
  <c r="GV39"/>
  <c r="GU39"/>
  <c r="GT39"/>
  <c r="GS39"/>
  <c r="GR39"/>
  <c r="GP39"/>
  <c r="GN39"/>
  <c r="GK39"/>
  <c r="GJ39"/>
  <c r="GI39"/>
  <c r="GH39"/>
  <c r="GG39"/>
  <c r="GF39"/>
  <c r="GE39"/>
  <c r="GD39"/>
  <c r="FS39"/>
  <c r="FR39"/>
  <c r="FQ39"/>
  <c r="FP39"/>
  <c r="FO39"/>
  <c r="FN39"/>
  <c r="FM39"/>
  <c r="FL39"/>
  <c r="FK39"/>
  <c r="FJ39"/>
  <c r="FH39"/>
  <c r="FG39"/>
  <c r="FF39"/>
  <c r="FE39"/>
  <c r="FD39"/>
  <c r="FC39"/>
  <c r="FB39"/>
  <c r="FA39"/>
  <c r="EZ39"/>
  <c r="EY39"/>
  <c r="EX39"/>
  <c r="EW39"/>
  <c r="EV39"/>
  <c r="EU39"/>
  <c r="ER39"/>
  <c r="EQ39"/>
  <c r="EO39"/>
  <c r="EN39"/>
  <c r="EM39"/>
  <c r="EL39"/>
  <c r="EJ39"/>
  <c r="EI39"/>
  <c r="EH39"/>
  <c r="EF39"/>
  <c r="EE39"/>
  <c r="EC39"/>
  <c r="EB39"/>
  <c r="EA39"/>
  <c r="DZ39"/>
  <c r="DY39"/>
  <c r="DX39"/>
  <c r="DW39"/>
  <c r="DV39"/>
  <c r="DU39"/>
  <c r="DT39"/>
  <c r="DS39"/>
  <c r="DR39"/>
  <c r="DQ39"/>
  <c r="DO39"/>
  <c r="DN39"/>
  <c r="DM39"/>
  <c r="DL39"/>
  <c r="DK39"/>
  <c r="DJ39"/>
  <c r="DI39"/>
  <c r="DH39"/>
  <c r="DG39"/>
  <c r="DF39"/>
  <c r="DE39"/>
  <c r="DC39"/>
  <c r="DA39"/>
  <c r="CZ39"/>
  <c r="CY39"/>
  <c r="CW39"/>
  <c r="CU39"/>
  <c r="CT39"/>
  <c r="CS39"/>
  <c r="CR39"/>
  <c r="CQ39"/>
  <c r="CP39"/>
  <c r="CO39"/>
  <c r="CN39"/>
  <c r="CM39"/>
  <c r="CL39"/>
  <c r="CK39"/>
  <c r="CJ39"/>
  <c r="CI39"/>
  <c r="CG39"/>
  <c r="CF39"/>
  <c r="CD39"/>
  <c r="CC39"/>
  <c r="BY39"/>
  <c r="BX39"/>
  <c r="BW39"/>
  <c r="BV39"/>
  <c r="BU39"/>
  <c r="BT39"/>
  <c r="BS39"/>
  <c r="BM39"/>
  <c r="BJ39"/>
  <c r="BI39"/>
  <c r="BH39"/>
  <c r="BF39"/>
  <c r="BD39"/>
  <c r="BB39"/>
  <c r="AZ39"/>
  <c r="AX39"/>
  <c r="AW39"/>
  <c r="AV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M39"/>
  <c r="L39"/>
  <c r="J39"/>
  <c r="H39"/>
  <c r="F39"/>
  <c r="D39"/>
  <c r="NA38"/>
  <c r="MZ38"/>
  <c r="MY38"/>
  <c r="MX38"/>
  <c r="MW38"/>
  <c r="MV38"/>
  <c r="MU38"/>
  <c r="MS38"/>
  <c r="MR38"/>
  <c r="MQ38"/>
  <c r="MP38"/>
  <c r="MO38"/>
  <c r="MN38"/>
  <c r="MM38"/>
  <c r="ML38"/>
  <c r="MK38"/>
  <c r="MJ38"/>
  <c r="MI38"/>
  <c r="MG38"/>
  <c r="MF38"/>
  <c r="ME38"/>
  <c r="MD38"/>
  <c r="MC38"/>
  <c r="MA38"/>
  <c r="LX38"/>
  <c r="LW38"/>
  <c r="LU38"/>
  <c r="LT38"/>
  <c r="LS38"/>
  <c r="LR38"/>
  <c r="LQ38"/>
  <c r="LP38"/>
  <c r="LO38"/>
  <c r="LN38"/>
  <c r="LJ38"/>
  <c r="LE38"/>
  <c r="LD38"/>
  <c r="LC38"/>
  <c r="LB38"/>
  <c r="LA38"/>
  <c r="KZ38"/>
  <c r="KY38"/>
  <c r="KX38"/>
  <c r="KW38"/>
  <c r="KV38"/>
  <c r="KU38"/>
  <c r="KT38"/>
  <c r="KS38"/>
  <c r="KR38"/>
  <c r="KQ38"/>
  <c r="KP38"/>
  <c r="KO38"/>
  <c r="KN38"/>
  <c r="KM38"/>
  <c r="KK38"/>
  <c r="KI38"/>
  <c r="KH38"/>
  <c r="KG38"/>
  <c r="KF38"/>
  <c r="KE38"/>
  <c r="KC38"/>
  <c r="KB38"/>
  <c r="KA38"/>
  <c r="JZ38"/>
  <c r="JY38"/>
  <c r="JX38"/>
  <c r="JV38"/>
  <c r="JU38"/>
  <c r="JT38"/>
  <c r="JS38"/>
  <c r="JR38"/>
  <c r="JM38"/>
  <c r="JK38"/>
  <c r="JJ38"/>
  <c r="JI38"/>
  <c r="JH38"/>
  <c r="JG38"/>
  <c r="JA38"/>
  <c r="IV38"/>
  <c r="IU38"/>
  <c r="IQ38"/>
  <c r="IN38"/>
  <c r="IM38"/>
  <c r="IL38"/>
  <c r="IK38"/>
  <c r="IJ38"/>
  <c r="II38"/>
  <c r="IH38"/>
  <c r="IG38"/>
  <c r="IF38"/>
  <c r="ID38"/>
  <c r="IB38"/>
  <c r="IA38"/>
  <c r="HX38"/>
  <c r="HW38"/>
  <c r="HU38"/>
  <c r="HT38"/>
  <c r="HR38"/>
  <c r="HL38"/>
  <c r="HJ38"/>
  <c r="HF38"/>
  <c r="GY38"/>
  <c r="GX38"/>
  <c r="GW38"/>
  <c r="GV38"/>
  <c r="GU38"/>
  <c r="GT38"/>
  <c r="GS38"/>
  <c r="GR38"/>
  <c r="GP38"/>
  <c r="GN38"/>
  <c r="GK38"/>
  <c r="GJ38"/>
  <c r="GI38"/>
  <c r="GH38"/>
  <c r="GG38"/>
  <c r="GF38"/>
  <c r="GE38"/>
  <c r="GD38"/>
  <c r="FS38"/>
  <c r="FR38"/>
  <c r="FQ38"/>
  <c r="FP38"/>
  <c r="FO38"/>
  <c r="FN38"/>
  <c r="FM38"/>
  <c r="FL38"/>
  <c r="FK38"/>
  <c r="FJ38"/>
  <c r="FH38"/>
  <c r="FG38"/>
  <c r="FF38"/>
  <c r="FE38"/>
  <c r="FD38"/>
  <c r="FC38"/>
  <c r="FB38"/>
  <c r="FA38"/>
  <c r="EZ38"/>
  <c r="EY38"/>
  <c r="EX38"/>
  <c r="EW38"/>
  <c r="EV38"/>
  <c r="EU38"/>
  <c r="ER38"/>
  <c r="EQ38"/>
  <c r="EO38"/>
  <c r="EN38"/>
  <c r="EM38"/>
  <c r="EL38"/>
  <c r="EJ38"/>
  <c r="EI38"/>
  <c r="EH38"/>
  <c r="EF38"/>
  <c r="EE38"/>
  <c r="EC38"/>
  <c r="EB38"/>
  <c r="EA38"/>
  <c r="DZ38"/>
  <c r="DY38"/>
  <c r="DX38"/>
  <c r="DW38"/>
  <c r="DV38"/>
  <c r="DU38"/>
  <c r="DT38"/>
  <c r="DS38"/>
  <c r="DR38"/>
  <c r="DQ38"/>
  <c r="DO38"/>
  <c r="DN38"/>
  <c r="DM38"/>
  <c r="DL38"/>
  <c r="DK38"/>
  <c r="DJ38"/>
  <c r="DI38"/>
  <c r="DH38"/>
  <c r="DG38"/>
  <c r="DF38"/>
  <c r="DE38"/>
  <c r="DC38"/>
  <c r="DA38"/>
  <c r="CZ38"/>
  <c r="CY38"/>
  <c r="CW38"/>
  <c r="CU38"/>
  <c r="CT38"/>
  <c r="CS38"/>
  <c r="CR38"/>
  <c r="CQ38"/>
  <c r="CP38"/>
  <c r="CO38"/>
  <c r="CN38"/>
  <c r="CM38"/>
  <c r="CL38"/>
  <c r="CK38"/>
  <c r="CJ38"/>
  <c r="CI38"/>
  <c r="CG38"/>
  <c r="CF38"/>
  <c r="CD38"/>
  <c r="CC38"/>
  <c r="BY38"/>
  <c r="BX38"/>
  <c r="BW38"/>
  <c r="BV38"/>
  <c r="BU38"/>
  <c r="BT38"/>
  <c r="BS38"/>
  <c r="BM38"/>
  <c r="BJ38"/>
  <c r="BI38"/>
  <c r="BH38"/>
  <c r="BF38"/>
  <c r="BD38"/>
  <c r="BB38"/>
  <c r="AZ38"/>
  <c r="AX38"/>
  <c r="AW38"/>
  <c r="AV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M38"/>
  <c r="L38"/>
  <c r="J38"/>
  <c r="H38"/>
  <c r="F38"/>
  <c r="D38"/>
  <c r="HU20"/>
  <c r="FJ20"/>
  <c r="FG20"/>
  <c r="FF20"/>
  <c r="FD20"/>
  <c r="CG20"/>
  <c r="CD20"/>
  <c r="BU20"/>
  <c r="BT20"/>
  <c r="MI17"/>
  <c r="MI41" s="1"/>
  <c r="CH17"/>
  <c r="JO16"/>
  <c r="JN16"/>
  <c r="JM16"/>
  <c r="JM40" s="1"/>
  <c r="JJ16"/>
  <c r="JJ40" s="1"/>
  <c r="HO16"/>
  <c r="GP16"/>
  <c r="GP40" s="1"/>
  <c r="DY16"/>
  <c r="DY40" s="1"/>
  <c r="DV16"/>
  <c r="DV40" s="1"/>
  <c r="DT16"/>
  <c r="DT40" s="1"/>
  <c r="DQ16"/>
  <c r="DQ40" s="1"/>
  <c r="CQ16"/>
  <c r="CQ40" s="1"/>
  <c r="CP16"/>
  <c r="CP40" s="1"/>
  <c r="CF16"/>
  <c r="CF40" s="1"/>
  <c r="CE16"/>
  <c r="CD16"/>
  <c r="CD40" s="1"/>
  <c r="CC16"/>
  <c r="CC40" s="1"/>
  <c r="CB16"/>
  <c r="BZ16"/>
  <c r="BY16"/>
  <c r="BY40" s="1"/>
  <c r="BX16"/>
  <c r="BX40" s="1"/>
  <c r="BD16"/>
  <c r="BD40" s="1"/>
  <c r="AQ16"/>
  <c r="AQ40" s="1"/>
  <c r="AP16"/>
  <c r="AP40" s="1"/>
  <c r="AD16"/>
  <c r="AD40" s="1"/>
  <c r="Y16"/>
  <c r="Y40" s="1"/>
  <c r="T16"/>
  <c r="T40" s="1"/>
  <c r="M16"/>
  <c r="M40" s="1"/>
  <c r="J16"/>
  <c r="J40" s="1"/>
  <c r="F16"/>
  <c r="F40" s="1"/>
  <c r="ND15"/>
  <c r="ND54" s="1"/>
  <c r="NC15"/>
  <c r="NC54" s="1"/>
  <c r="NB15"/>
  <c r="NB54" s="1"/>
  <c r="NA15"/>
  <c r="NA54" s="1"/>
  <c r="MZ15"/>
  <c r="MZ54" s="1"/>
  <c r="MY15"/>
  <c r="MY54" s="1"/>
  <c r="MX15"/>
  <c r="MX54" s="1"/>
  <c r="MW15"/>
  <c r="MW54" s="1"/>
  <c r="MV15"/>
  <c r="MV54" s="1"/>
  <c r="MU15"/>
  <c r="MU54" s="1"/>
  <c r="MT15"/>
  <c r="MT54" s="1"/>
  <c r="MS15"/>
  <c r="MS54" s="1"/>
  <c r="MR15"/>
  <c r="MR54" s="1"/>
  <c r="MQ15"/>
  <c r="MQ54" s="1"/>
  <c r="MP15"/>
  <c r="MP54" s="1"/>
  <c r="MO15"/>
  <c r="MO54" s="1"/>
  <c r="MN15"/>
  <c r="MN54" s="1"/>
  <c r="MM15"/>
  <c r="MM54" s="1"/>
  <c r="ML15"/>
  <c r="ML54" s="1"/>
  <c r="MK15"/>
  <c r="MK54" s="1"/>
  <c r="MJ15"/>
  <c r="MJ54" s="1"/>
  <c r="MI15"/>
  <c r="MI54" s="1"/>
  <c r="MH15"/>
  <c r="MH54" s="1"/>
  <c r="MG15"/>
  <c r="MG54" s="1"/>
  <c r="MF15"/>
  <c r="MF54" s="1"/>
  <c r="ME15"/>
  <c r="ME54" s="1"/>
  <c r="MD15"/>
  <c r="MD54" s="1"/>
  <c r="MC15"/>
  <c r="MC54" s="1"/>
  <c r="MB15"/>
  <c r="MB54" s="1"/>
  <c r="MA15"/>
  <c r="MA54" s="1"/>
  <c r="LZ15"/>
  <c r="LZ54" s="1"/>
  <c r="LY15"/>
  <c r="LY54" s="1"/>
  <c r="LX15"/>
  <c r="LX54" s="1"/>
  <c r="LW15"/>
  <c r="LW54" s="1"/>
  <c r="LV15"/>
  <c r="LV54" s="1"/>
  <c r="LU15"/>
  <c r="LU54" s="1"/>
  <c r="LT15"/>
  <c r="LT54" s="1"/>
  <c r="LS15"/>
  <c r="LS54" s="1"/>
  <c r="LR15"/>
  <c r="LR54" s="1"/>
  <c r="LQ15"/>
  <c r="LQ54" s="1"/>
  <c r="LP15"/>
  <c r="LP54" s="1"/>
  <c r="LO15"/>
  <c r="LO54" s="1"/>
  <c r="LN15"/>
  <c r="LN54" s="1"/>
  <c r="LM15"/>
  <c r="LM54" s="1"/>
  <c r="LL15"/>
  <c r="LL54" s="1"/>
  <c r="LK15"/>
  <c r="LK54" s="1"/>
  <c r="LJ15"/>
  <c r="LJ54" s="1"/>
  <c r="LI15"/>
  <c r="LI54" s="1"/>
  <c r="LH15"/>
  <c r="LH54" s="1"/>
  <c r="LG15"/>
  <c r="LG54" s="1"/>
  <c r="LF15"/>
  <c r="LF54" s="1"/>
  <c r="LE15"/>
  <c r="LE54" s="1"/>
  <c r="LD15"/>
  <c r="LD54" s="1"/>
  <c r="LC15"/>
  <c r="LC54" s="1"/>
  <c r="LB15"/>
  <c r="LB54" s="1"/>
  <c r="LA15"/>
  <c r="LA54" s="1"/>
  <c r="KZ15"/>
  <c r="KZ54" s="1"/>
  <c r="KY15"/>
  <c r="KY54" s="1"/>
  <c r="KX15"/>
  <c r="KX54" s="1"/>
  <c r="KW15"/>
  <c r="KW54" s="1"/>
  <c r="KV15"/>
  <c r="KV54" s="1"/>
  <c r="KU15"/>
  <c r="KU54" s="1"/>
  <c r="KT15"/>
  <c r="KT54" s="1"/>
  <c r="KS15"/>
  <c r="KS54" s="1"/>
  <c r="KR15"/>
  <c r="KR54" s="1"/>
  <c r="KQ15"/>
  <c r="KQ54" s="1"/>
  <c r="KP15"/>
  <c r="KP54" s="1"/>
  <c r="KO15"/>
  <c r="KO54" s="1"/>
  <c r="KN15"/>
  <c r="KN54" s="1"/>
  <c r="KM15"/>
  <c r="KM54" s="1"/>
  <c r="KL15"/>
  <c r="KL54" s="1"/>
  <c r="KK15"/>
  <c r="KK54" s="1"/>
  <c r="KJ15"/>
  <c r="KJ54" s="1"/>
  <c r="KI15"/>
  <c r="KI54" s="1"/>
  <c r="KH15"/>
  <c r="KH54" s="1"/>
  <c r="KG15"/>
  <c r="KG54" s="1"/>
  <c r="KF15"/>
  <c r="KF54" s="1"/>
  <c r="KE15"/>
  <c r="KE54" s="1"/>
  <c r="KD15"/>
  <c r="KD54" s="1"/>
  <c r="KC15"/>
  <c r="KC54" s="1"/>
  <c r="KB15"/>
  <c r="KB54" s="1"/>
  <c r="KA15"/>
  <c r="KA54" s="1"/>
  <c r="JZ15"/>
  <c r="JZ54" s="1"/>
  <c r="JY15"/>
  <c r="JY54" s="1"/>
  <c r="JX15"/>
  <c r="JX54" s="1"/>
  <c r="JW15"/>
  <c r="JW54" s="1"/>
  <c r="JV15"/>
  <c r="JV54" s="1"/>
  <c r="JU15"/>
  <c r="JU54" s="1"/>
  <c r="JT15"/>
  <c r="JT54" s="1"/>
  <c r="JS15"/>
  <c r="JS54" s="1"/>
  <c r="JR15"/>
  <c r="JR54" s="1"/>
  <c r="JQ15"/>
  <c r="JQ54" s="1"/>
  <c r="JP15"/>
  <c r="JP54" s="1"/>
  <c r="JO15"/>
  <c r="JO54" s="1"/>
  <c r="JN15"/>
  <c r="JN54" s="1"/>
  <c r="JM15"/>
  <c r="JM54" s="1"/>
  <c r="JL15"/>
  <c r="JL54" s="1"/>
  <c r="JK15"/>
  <c r="JK54" s="1"/>
  <c r="JJ15"/>
  <c r="JJ54" s="1"/>
  <c r="JI15"/>
  <c r="JI54" s="1"/>
  <c r="JH15"/>
  <c r="JH54" s="1"/>
  <c r="JG15"/>
  <c r="JG54" s="1"/>
  <c r="JF15"/>
  <c r="JF54" s="1"/>
  <c r="JE15"/>
  <c r="JE54" s="1"/>
  <c r="JD15"/>
  <c r="JD54" s="1"/>
  <c r="JC15"/>
  <c r="JC54" s="1"/>
  <c r="JB15"/>
  <c r="JB54" s="1"/>
  <c r="JA15"/>
  <c r="JA54" s="1"/>
  <c r="IZ15"/>
  <c r="IZ54" s="1"/>
  <c r="IY15"/>
  <c r="IY54" s="1"/>
  <c r="IX15"/>
  <c r="IX54" s="1"/>
  <c r="IW15"/>
  <c r="IW54" s="1"/>
  <c r="IV15"/>
  <c r="IV54" s="1"/>
  <c r="IU15"/>
  <c r="IU54" s="1"/>
  <c r="IT15"/>
  <c r="IT54" s="1"/>
  <c r="IS15"/>
  <c r="IS54" s="1"/>
  <c r="IR15"/>
  <c r="IR54" s="1"/>
  <c r="IQ15"/>
  <c r="IQ54" s="1"/>
  <c r="IP15"/>
  <c r="IP54" s="1"/>
  <c r="IO15"/>
  <c r="IO54" s="1"/>
  <c r="IN15"/>
  <c r="IN54" s="1"/>
  <c r="IM15"/>
  <c r="IM54" s="1"/>
  <c r="IL15"/>
  <c r="IL54" s="1"/>
  <c r="IK15"/>
  <c r="IK54" s="1"/>
  <c r="IJ15"/>
  <c r="IJ54" s="1"/>
  <c r="II15"/>
  <c r="II54" s="1"/>
  <c r="IH15"/>
  <c r="IH54" s="1"/>
  <c r="IG15"/>
  <c r="IG54" s="1"/>
  <c r="IF15"/>
  <c r="IF54" s="1"/>
  <c r="IE15"/>
  <c r="IE54" s="1"/>
  <c r="ID15"/>
  <c r="ID54" s="1"/>
  <c r="IC15"/>
  <c r="IC54" s="1"/>
  <c r="IB15"/>
  <c r="IB54" s="1"/>
  <c r="IA15"/>
  <c r="IA54" s="1"/>
  <c r="HZ15"/>
  <c r="HZ54" s="1"/>
  <c r="HY15"/>
  <c r="HY54" s="1"/>
  <c r="HX15"/>
  <c r="HX54" s="1"/>
  <c r="HW15"/>
  <c r="HW54" s="1"/>
  <c r="HV15"/>
  <c r="HV54" s="1"/>
  <c r="HU15"/>
  <c r="HU54" s="1"/>
  <c r="HT15"/>
  <c r="HT54" s="1"/>
  <c r="HS15"/>
  <c r="HS54" s="1"/>
  <c r="HR15"/>
  <c r="HR54" s="1"/>
  <c r="HQ15"/>
  <c r="HQ54" s="1"/>
  <c r="HP15"/>
  <c r="HP54" s="1"/>
  <c r="HO15"/>
  <c r="HO54" s="1"/>
  <c r="HN15"/>
  <c r="HN54" s="1"/>
  <c r="HM15"/>
  <c r="HM54" s="1"/>
  <c r="HL15"/>
  <c r="HL54" s="1"/>
  <c r="HK15"/>
  <c r="HK54" s="1"/>
  <c r="HJ15"/>
  <c r="HJ54" s="1"/>
  <c r="HI15"/>
  <c r="HI54" s="1"/>
  <c r="HH15"/>
  <c r="HH54" s="1"/>
  <c r="HG15"/>
  <c r="HG54" s="1"/>
  <c r="HF15"/>
  <c r="HF54" s="1"/>
  <c r="HE15"/>
  <c r="HE54" s="1"/>
  <c r="HD15"/>
  <c r="HD54" s="1"/>
  <c r="HC15"/>
  <c r="HC54" s="1"/>
  <c r="HB15"/>
  <c r="HB54" s="1"/>
  <c r="HA15"/>
  <c r="HA54" s="1"/>
  <c r="GZ15"/>
  <c r="GZ54" s="1"/>
  <c r="GY15"/>
  <c r="GY54" s="1"/>
  <c r="GX15"/>
  <c r="GX54" s="1"/>
  <c r="GW15"/>
  <c r="GW54" s="1"/>
  <c r="GV15"/>
  <c r="GV54" s="1"/>
  <c r="GU15"/>
  <c r="GU54" s="1"/>
  <c r="GT15"/>
  <c r="GT54" s="1"/>
  <c r="GS15"/>
  <c r="GS54" s="1"/>
  <c r="GR15"/>
  <c r="GR54" s="1"/>
  <c r="GQ15"/>
  <c r="GQ54" s="1"/>
  <c r="GP15"/>
  <c r="GP54" s="1"/>
  <c r="GO15"/>
  <c r="GO54" s="1"/>
  <c r="GN15"/>
  <c r="GN54" s="1"/>
  <c r="GM15"/>
  <c r="GM54" s="1"/>
  <c r="GL15"/>
  <c r="GL54" s="1"/>
  <c r="GK15"/>
  <c r="GK54" s="1"/>
  <c r="GJ15"/>
  <c r="GJ54" s="1"/>
  <c r="GI15"/>
  <c r="GI54" s="1"/>
  <c r="GH15"/>
  <c r="GH54" s="1"/>
  <c r="GG15"/>
  <c r="GG54" s="1"/>
  <c r="GF15"/>
  <c r="GF54" s="1"/>
  <c r="GE15"/>
  <c r="GE54" s="1"/>
  <c r="GD15"/>
  <c r="GD54" s="1"/>
  <c r="GC15"/>
  <c r="GC54" s="1"/>
  <c r="GB15"/>
  <c r="GB54" s="1"/>
  <c r="GA15"/>
  <c r="GA54" s="1"/>
  <c r="FZ15"/>
  <c r="FZ54" s="1"/>
  <c r="FY15"/>
  <c r="FY54" s="1"/>
  <c r="FX15"/>
  <c r="FX54" s="1"/>
  <c r="FW15"/>
  <c r="FW54" s="1"/>
  <c r="FV15"/>
  <c r="FV54" s="1"/>
  <c r="FU15"/>
  <c r="FU54" s="1"/>
  <c r="FT15"/>
  <c r="FT54" s="1"/>
  <c r="FS15"/>
  <c r="FS54" s="1"/>
  <c r="FR15"/>
  <c r="FR54" s="1"/>
  <c r="FQ15"/>
  <c r="FQ54" s="1"/>
  <c r="FP15"/>
  <c r="FP54" s="1"/>
  <c r="FO15"/>
  <c r="FO54" s="1"/>
  <c r="FN15"/>
  <c r="FN54" s="1"/>
  <c r="FM15"/>
  <c r="FM54" s="1"/>
  <c r="FL15"/>
  <c r="FL54" s="1"/>
  <c r="FK15"/>
  <c r="FK54" s="1"/>
  <c r="FJ15"/>
  <c r="FJ54" s="1"/>
  <c r="FI15"/>
  <c r="FI54" s="1"/>
  <c r="FH15"/>
  <c r="FH54" s="1"/>
  <c r="FG15"/>
  <c r="FG54" s="1"/>
  <c r="FF15"/>
  <c r="FF54" s="1"/>
  <c r="FE15"/>
  <c r="FE54" s="1"/>
  <c r="FD15"/>
  <c r="FD54" s="1"/>
  <c r="FC15"/>
  <c r="FC54" s="1"/>
  <c r="FB15"/>
  <c r="FB54" s="1"/>
  <c r="FA15"/>
  <c r="FA54" s="1"/>
  <c r="EZ15"/>
  <c r="EZ54" s="1"/>
  <c r="EY15"/>
  <c r="EY54" s="1"/>
  <c r="EX15"/>
  <c r="EX54" s="1"/>
  <c r="EW15"/>
  <c r="EW54" s="1"/>
  <c r="EV15"/>
  <c r="EV54" s="1"/>
  <c r="EU15"/>
  <c r="EU54" s="1"/>
  <c r="ET15"/>
  <c r="ET54" s="1"/>
  <c r="ES15"/>
  <c r="ES54" s="1"/>
  <c r="ER15"/>
  <c r="ER54" s="1"/>
  <c r="EQ15"/>
  <c r="EQ54" s="1"/>
  <c r="EP15"/>
  <c r="EP54" s="1"/>
  <c r="EO15"/>
  <c r="EO54" s="1"/>
  <c r="EN15"/>
  <c r="EN54" s="1"/>
  <c r="EM15"/>
  <c r="EM54" s="1"/>
  <c r="EL15"/>
  <c r="EL54" s="1"/>
  <c r="EK15"/>
  <c r="EK54" s="1"/>
  <c r="EJ15"/>
  <c r="EJ54" s="1"/>
  <c r="EI15"/>
  <c r="EI54" s="1"/>
  <c r="EH15"/>
  <c r="EH54" s="1"/>
  <c r="EG15"/>
  <c r="EG54" s="1"/>
  <c r="EF15"/>
  <c r="EF54" s="1"/>
  <c r="EE15"/>
  <c r="EE54" s="1"/>
  <c r="ED15"/>
  <c r="ED54" s="1"/>
  <c r="EC15"/>
  <c r="EC54" s="1"/>
  <c r="EB15"/>
  <c r="EB54" s="1"/>
  <c r="EA15"/>
  <c r="EA54" s="1"/>
  <c r="DZ15"/>
  <c r="DZ54" s="1"/>
  <c r="DY15"/>
  <c r="DY54" s="1"/>
  <c r="DX15"/>
  <c r="DX54" s="1"/>
  <c r="DW15"/>
  <c r="DW54" s="1"/>
  <c r="DV15"/>
  <c r="DV54" s="1"/>
  <c r="DU15"/>
  <c r="DU54" s="1"/>
  <c r="DT15"/>
  <c r="DT54" s="1"/>
  <c r="DS15"/>
  <c r="DS54" s="1"/>
  <c r="DR15"/>
  <c r="DR54" s="1"/>
  <c r="DQ15"/>
  <c r="DQ54" s="1"/>
  <c r="DP15"/>
  <c r="DP54" s="1"/>
  <c r="DO15"/>
  <c r="DO54" s="1"/>
  <c r="DN15"/>
  <c r="DN54" s="1"/>
  <c r="DM15"/>
  <c r="DM54" s="1"/>
  <c r="DL15"/>
  <c r="DL54" s="1"/>
  <c r="DK15"/>
  <c r="DK54" s="1"/>
  <c r="DJ15"/>
  <c r="DJ54" s="1"/>
  <c r="DI15"/>
  <c r="DI54" s="1"/>
  <c r="DH15"/>
  <c r="DH54" s="1"/>
  <c r="DG15"/>
  <c r="DG54" s="1"/>
  <c r="DF15"/>
  <c r="DF54" s="1"/>
  <c r="DE15"/>
  <c r="DE54" s="1"/>
  <c r="DD15"/>
  <c r="DD54" s="1"/>
  <c r="DC15"/>
  <c r="DC54" s="1"/>
  <c r="DB15"/>
  <c r="DB54" s="1"/>
  <c r="DA15"/>
  <c r="DA54" s="1"/>
  <c r="CZ15"/>
  <c r="CZ54" s="1"/>
  <c r="CY15"/>
  <c r="CY54" s="1"/>
  <c r="CX15"/>
  <c r="CX54" s="1"/>
  <c r="CW15"/>
  <c r="CW54" s="1"/>
  <c r="CV15"/>
  <c r="CV54" s="1"/>
  <c r="CU15"/>
  <c r="CU54" s="1"/>
  <c r="CT15"/>
  <c r="CT54" s="1"/>
  <c r="CS15"/>
  <c r="CS54" s="1"/>
  <c r="CR15"/>
  <c r="CR54" s="1"/>
  <c r="CQ15"/>
  <c r="CQ54" s="1"/>
  <c r="CP15"/>
  <c r="CP54" s="1"/>
  <c r="CO15"/>
  <c r="CO54" s="1"/>
  <c r="CN15"/>
  <c r="CN54" s="1"/>
  <c r="CM15"/>
  <c r="CM54" s="1"/>
  <c r="CL15"/>
  <c r="CL54" s="1"/>
  <c r="CK15"/>
  <c r="CK54" s="1"/>
  <c r="CJ15"/>
  <c r="CJ54" s="1"/>
  <c r="CI15"/>
  <c r="CI54" s="1"/>
  <c r="CH15"/>
  <c r="CH54" s="1"/>
  <c r="CG15"/>
  <c r="CG54" s="1"/>
  <c r="CF15"/>
  <c r="CF54" s="1"/>
  <c r="CE15"/>
  <c r="CE54" s="1"/>
  <c r="CD15"/>
  <c r="CD54" s="1"/>
  <c r="CC15"/>
  <c r="CC54" s="1"/>
  <c r="CB15"/>
  <c r="CB54" s="1"/>
  <c r="CA15"/>
  <c r="CA54" s="1"/>
  <c r="BZ15"/>
  <c r="BZ54" s="1"/>
  <c r="BY15"/>
  <c r="BY54" s="1"/>
  <c r="BX15"/>
  <c r="BX54" s="1"/>
  <c r="BW15"/>
  <c r="BW54" s="1"/>
  <c r="BV15"/>
  <c r="BV54" s="1"/>
  <c r="BU15"/>
  <c r="BU54" s="1"/>
  <c r="BT15"/>
  <c r="BT54" s="1"/>
  <c r="BS15"/>
  <c r="BS54" s="1"/>
  <c r="BR15"/>
  <c r="BR54" s="1"/>
  <c r="BQ15"/>
  <c r="BQ54" s="1"/>
  <c r="BP15"/>
  <c r="BP54" s="1"/>
  <c r="BO15"/>
  <c r="BO54" s="1"/>
  <c r="BN15"/>
  <c r="BN54" s="1"/>
  <c r="BM15"/>
  <c r="BM54" s="1"/>
  <c r="BL15"/>
  <c r="BL54" s="1"/>
  <c r="BK15"/>
  <c r="BK54" s="1"/>
  <c r="BJ15"/>
  <c r="BJ54" s="1"/>
  <c r="BI15"/>
  <c r="BI54" s="1"/>
  <c r="BH15"/>
  <c r="BH54" s="1"/>
  <c r="BG15"/>
  <c r="BG54" s="1"/>
  <c r="BF15"/>
  <c r="BF54" s="1"/>
  <c r="BE15"/>
  <c r="BE54" s="1"/>
  <c r="BD15"/>
  <c r="BD54" s="1"/>
  <c r="BC15"/>
  <c r="BC54" s="1"/>
  <c r="BB15"/>
  <c r="BB54" s="1"/>
  <c r="BA15"/>
  <c r="BA54" s="1"/>
  <c r="AZ15"/>
  <c r="AZ54" s="1"/>
  <c r="AY15"/>
  <c r="AY54" s="1"/>
  <c r="AX15"/>
  <c r="AX54" s="1"/>
  <c r="AW15"/>
  <c r="AW54" s="1"/>
  <c r="AV15"/>
  <c r="AV54" s="1"/>
  <c r="AU15"/>
  <c r="AU54" s="1"/>
  <c r="AT15"/>
  <c r="AT54" s="1"/>
  <c r="AS15"/>
  <c r="AS54" s="1"/>
  <c r="AR15"/>
  <c r="AR54" s="1"/>
  <c r="AQ15"/>
  <c r="AQ54" s="1"/>
  <c r="AP15"/>
  <c r="AP54" s="1"/>
  <c r="AO15"/>
  <c r="AO54" s="1"/>
  <c r="AN15"/>
  <c r="AN54" s="1"/>
  <c r="AM15"/>
  <c r="AM54" s="1"/>
  <c r="AL15"/>
  <c r="AL54" s="1"/>
  <c r="AK15"/>
  <c r="AK54" s="1"/>
  <c r="AJ15"/>
  <c r="AJ54" s="1"/>
  <c r="AI15"/>
  <c r="AI54" s="1"/>
  <c r="AH15"/>
  <c r="AH54" s="1"/>
  <c r="AG15"/>
  <c r="AG54" s="1"/>
  <c r="AF15"/>
  <c r="AF54" s="1"/>
  <c r="AE15"/>
  <c r="AE54" s="1"/>
  <c r="AD15"/>
  <c r="AD54" s="1"/>
  <c r="AC15"/>
  <c r="AC54" s="1"/>
  <c r="AB15"/>
  <c r="AB54" s="1"/>
  <c r="AA15"/>
  <c r="AA54" s="1"/>
  <c r="Z15"/>
  <c r="Z54" s="1"/>
  <c r="Y15"/>
  <c r="Y54" s="1"/>
  <c r="X15"/>
  <c r="X54" s="1"/>
  <c r="W15"/>
  <c r="W54" s="1"/>
  <c r="V15"/>
  <c r="V54" s="1"/>
  <c r="U15"/>
  <c r="U54" s="1"/>
  <c r="T15"/>
  <c r="T54" s="1"/>
  <c r="S15"/>
  <c r="S54" s="1"/>
  <c r="R15"/>
  <c r="R54" s="1"/>
  <c r="Q15"/>
  <c r="Q54" s="1"/>
  <c r="P15"/>
  <c r="P54" s="1"/>
  <c r="O15"/>
  <c r="O54" s="1"/>
  <c r="N15"/>
  <c r="N54" s="1"/>
  <c r="M15"/>
  <c r="M54" s="1"/>
  <c r="L15"/>
  <c r="L54" s="1"/>
  <c r="K15"/>
  <c r="K54" s="1"/>
  <c r="J15"/>
  <c r="J54" s="1"/>
  <c r="I15"/>
  <c r="I54" s="1"/>
  <c r="H15"/>
  <c r="H54" s="1"/>
  <c r="G15"/>
  <c r="G54" s="1"/>
  <c r="F15"/>
  <c r="F54" s="1"/>
  <c r="E15"/>
  <c r="E54" s="1"/>
  <c r="D15"/>
  <c r="D54" s="1"/>
  <c r="ND14"/>
  <c r="ND51" s="1"/>
  <c r="NC14"/>
  <c r="NC51" s="1"/>
  <c r="NB14"/>
  <c r="NB51" s="1"/>
  <c r="NA14"/>
  <c r="NA51" s="1"/>
  <c r="MZ14"/>
  <c r="MZ51" s="1"/>
  <c r="MY14"/>
  <c r="MY51" s="1"/>
  <c r="MX14"/>
  <c r="MX51" s="1"/>
  <c r="MW14"/>
  <c r="MW51" s="1"/>
  <c r="MV14"/>
  <c r="MV51" s="1"/>
  <c r="MU14"/>
  <c r="MU51" s="1"/>
  <c r="MT14"/>
  <c r="MT51" s="1"/>
  <c r="MS14"/>
  <c r="MS51" s="1"/>
  <c r="MR14"/>
  <c r="MR51" s="1"/>
  <c r="MQ14"/>
  <c r="MQ51" s="1"/>
  <c r="MP14"/>
  <c r="MP51" s="1"/>
  <c r="MO14"/>
  <c r="MO51" s="1"/>
  <c r="MN14"/>
  <c r="MN51" s="1"/>
  <c r="MM14"/>
  <c r="MM51" s="1"/>
  <c r="ML14"/>
  <c r="ML51" s="1"/>
  <c r="MK14"/>
  <c r="MK51" s="1"/>
  <c r="MJ14"/>
  <c r="MJ51" s="1"/>
  <c r="MI14"/>
  <c r="MI51" s="1"/>
  <c r="MH14"/>
  <c r="MH51" s="1"/>
  <c r="MG14"/>
  <c r="MG51" s="1"/>
  <c r="MF14"/>
  <c r="MF51" s="1"/>
  <c r="ME14"/>
  <c r="ME51" s="1"/>
  <c r="MD14"/>
  <c r="MD51" s="1"/>
  <c r="MC14"/>
  <c r="MC51" s="1"/>
  <c r="MB14"/>
  <c r="MB51" s="1"/>
  <c r="MA14"/>
  <c r="MA51" s="1"/>
  <c r="LZ14"/>
  <c r="LZ51" s="1"/>
  <c r="LY14"/>
  <c r="LY51" s="1"/>
  <c r="LX14"/>
  <c r="LX51" s="1"/>
  <c r="LW14"/>
  <c r="LW51" s="1"/>
  <c r="LV14"/>
  <c r="LV51" s="1"/>
  <c r="LU14"/>
  <c r="LU51" s="1"/>
  <c r="LT14"/>
  <c r="LT51" s="1"/>
  <c r="LS14"/>
  <c r="LS51" s="1"/>
  <c r="LR14"/>
  <c r="LR51" s="1"/>
  <c r="LQ14"/>
  <c r="LQ51" s="1"/>
  <c r="LP14"/>
  <c r="LP51" s="1"/>
  <c r="LO14"/>
  <c r="LO51" s="1"/>
  <c r="LN14"/>
  <c r="LN51" s="1"/>
  <c r="LM14"/>
  <c r="LM51" s="1"/>
  <c r="LL14"/>
  <c r="LL51" s="1"/>
  <c r="LK14"/>
  <c r="LK51" s="1"/>
  <c r="LJ14"/>
  <c r="LJ51" s="1"/>
  <c r="LI14"/>
  <c r="LI51" s="1"/>
  <c r="LH14"/>
  <c r="LH51" s="1"/>
  <c r="LG14"/>
  <c r="LG51" s="1"/>
  <c r="LF14"/>
  <c r="LF51" s="1"/>
  <c r="LE14"/>
  <c r="LE51" s="1"/>
  <c r="LD14"/>
  <c r="LD51" s="1"/>
  <c r="LC14"/>
  <c r="LC51" s="1"/>
  <c r="LB14"/>
  <c r="LB51" s="1"/>
  <c r="LA14"/>
  <c r="LA51" s="1"/>
  <c r="KZ14"/>
  <c r="KZ51" s="1"/>
  <c r="KY14"/>
  <c r="KY51" s="1"/>
  <c r="KX14"/>
  <c r="KX51" s="1"/>
  <c r="KW14"/>
  <c r="KW51" s="1"/>
  <c r="KV14"/>
  <c r="KV51" s="1"/>
  <c r="KU14"/>
  <c r="KU51" s="1"/>
  <c r="KT14"/>
  <c r="KT51" s="1"/>
  <c r="KS14"/>
  <c r="KS51" s="1"/>
  <c r="KR14"/>
  <c r="KR51" s="1"/>
  <c r="KQ14"/>
  <c r="KQ51" s="1"/>
  <c r="KP14"/>
  <c r="KP51" s="1"/>
  <c r="KO14"/>
  <c r="KO51" s="1"/>
  <c r="KN14"/>
  <c r="KN51" s="1"/>
  <c r="KM14"/>
  <c r="KM51" s="1"/>
  <c r="KL14"/>
  <c r="KL51" s="1"/>
  <c r="KK14"/>
  <c r="KK51" s="1"/>
  <c r="KJ14"/>
  <c r="KJ51" s="1"/>
  <c r="KI14"/>
  <c r="KI51" s="1"/>
  <c r="KH14"/>
  <c r="KH51" s="1"/>
  <c r="KG14"/>
  <c r="KG51" s="1"/>
  <c r="KF14"/>
  <c r="KF51" s="1"/>
  <c r="KE14"/>
  <c r="KE51" s="1"/>
  <c r="KD14"/>
  <c r="KD51" s="1"/>
  <c r="KC14"/>
  <c r="KC51" s="1"/>
  <c r="KB14"/>
  <c r="KB51" s="1"/>
  <c r="KA14"/>
  <c r="KA51" s="1"/>
  <c r="JZ14"/>
  <c r="JZ51" s="1"/>
  <c r="JY14"/>
  <c r="JY51" s="1"/>
  <c r="JX14"/>
  <c r="JX51" s="1"/>
  <c r="JW14"/>
  <c r="JW51" s="1"/>
  <c r="JV14"/>
  <c r="JV51" s="1"/>
  <c r="JU14"/>
  <c r="JU51" s="1"/>
  <c r="JT14"/>
  <c r="JT51" s="1"/>
  <c r="JS14"/>
  <c r="JS51" s="1"/>
  <c r="JR14"/>
  <c r="JR51" s="1"/>
  <c r="JQ14"/>
  <c r="JQ51" s="1"/>
  <c r="JP14"/>
  <c r="JP51" s="1"/>
  <c r="JO14"/>
  <c r="JO51" s="1"/>
  <c r="JN14"/>
  <c r="JN51" s="1"/>
  <c r="JM14"/>
  <c r="JM51" s="1"/>
  <c r="JL14"/>
  <c r="JL51" s="1"/>
  <c r="JK14"/>
  <c r="JK51" s="1"/>
  <c r="JJ14"/>
  <c r="JJ51" s="1"/>
  <c r="JI14"/>
  <c r="JI51" s="1"/>
  <c r="JH14"/>
  <c r="JH51" s="1"/>
  <c r="JG14"/>
  <c r="JG51" s="1"/>
  <c r="JF14"/>
  <c r="JF51" s="1"/>
  <c r="JE14"/>
  <c r="JE51" s="1"/>
  <c r="JD14"/>
  <c r="JD51" s="1"/>
  <c r="JC14"/>
  <c r="JC51" s="1"/>
  <c r="JB14"/>
  <c r="JB51" s="1"/>
  <c r="JA14"/>
  <c r="JA51" s="1"/>
  <c r="IZ14"/>
  <c r="IZ51" s="1"/>
  <c r="IY14"/>
  <c r="IY51" s="1"/>
  <c r="IX14"/>
  <c r="IX51" s="1"/>
  <c r="IW14"/>
  <c r="IW51" s="1"/>
  <c r="IV14"/>
  <c r="IV51" s="1"/>
  <c r="IU14"/>
  <c r="IU51" s="1"/>
  <c r="IT14"/>
  <c r="IT51" s="1"/>
  <c r="IS14"/>
  <c r="IS51" s="1"/>
  <c r="IR14"/>
  <c r="IR51" s="1"/>
  <c r="IQ14"/>
  <c r="IQ51" s="1"/>
  <c r="IP14"/>
  <c r="IP51" s="1"/>
  <c r="IO14"/>
  <c r="IO51" s="1"/>
  <c r="IN14"/>
  <c r="IN51" s="1"/>
  <c r="IM14"/>
  <c r="IM51" s="1"/>
  <c r="IL14"/>
  <c r="IL51" s="1"/>
  <c r="IK14"/>
  <c r="IK51" s="1"/>
  <c r="IJ14"/>
  <c r="IJ51" s="1"/>
  <c r="II14"/>
  <c r="II51" s="1"/>
  <c r="IH14"/>
  <c r="IH51" s="1"/>
  <c r="IG14"/>
  <c r="IG51" s="1"/>
  <c r="IF14"/>
  <c r="IF51" s="1"/>
  <c r="IE14"/>
  <c r="IE51" s="1"/>
  <c r="ID14"/>
  <c r="ID51" s="1"/>
  <c r="IC14"/>
  <c r="IC51" s="1"/>
  <c r="IB14"/>
  <c r="IB51" s="1"/>
  <c r="IA14"/>
  <c r="IA51" s="1"/>
  <c r="HZ14"/>
  <c r="HZ51" s="1"/>
  <c r="HY14"/>
  <c r="HY51" s="1"/>
  <c r="HX14"/>
  <c r="HX51" s="1"/>
  <c r="HW14"/>
  <c r="HW51" s="1"/>
  <c r="HV14"/>
  <c r="HV51" s="1"/>
  <c r="HU14"/>
  <c r="HU51" s="1"/>
  <c r="HT14"/>
  <c r="HT51" s="1"/>
  <c r="HS14"/>
  <c r="HS51" s="1"/>
  <c r="HR14"/>
  <c r="HR51" s="1"/>
  <c r="HQ14"/>
  <c r="HQ51" s="1"/>
  <c r="HP14"/>
  <c r="HP51" s="1"/>
  <c r="HO14"/>
  <c r="HO51" s="1"/>
  <c r="HN14"/>
  <c r="HN51" s="1"/>
  <c r="HM14"/>
  <c r="HM51" s="1"/>
  <c r="HL14"/>
  <c r="HL51" s="1"/>
  <c r="HK14"/>
  <c r="HK51" s="1"/>
  <c r="HJ14"/>
  <c r="HJ51" s="1"/>
  <c r="HI14"/>
  <c r="HI51" s="1"/>
  <c r="HH14"/>
  <c r="HH51" s="1"/>
  <c r="HG14"/>
  <c r="HG51" s="1"/>
  <c r="HF14"/>
  <c r="HF51" s="1"/>
  <c r="HE14"/>
  <c r="HE51" s="1"/>
  <c r="HD14"/>
  <c r="HD51" s="1"/>
  <c r="HC14"/>
  <c r="HC51" s="1"/>
  <c r="HB14"/>
  <c r="HB51" s="1"/>
  <c r="HA14"/>
  <c r="HA51" s="1"/>
  <c r="GZ14"/>
  <c r="GZ51" s="1"/>
  <c r="GY14"/>
  <c r="GY51" s="1"/>
  <c r="GX14"/>
  <c r="GX51" s="1"/>
  <c r="GW14"/>
  <c r="GW51" s="1"/>
  <c r="GV14"/>
  <c r="GV51" s="1"/>
  <c r="GU14"/>
  <c r="GU51" s="1"/>
  <c r="GT14"/>
  <c r="GT51" s="1"/>
  <c r="GS14"/>
  <c r="GS51" s="1"/>
  <c r="GR14"/>
  <c r="GR51" s="1"/>
  <c r="GQ14"/>
  <c r="GQ51" s="1"/>
  <c r="GP14"/>
  <c r="GP51" s="1"/>
  <c r="GO14"/>
  <c r="GO51" s="1"/>
  <c r="GN14"/>
  <c r="GN51" s="1"/>
  <c r="GM14"/>
  <c r="GM51" s="1"/>
  <c r="GL14"/>
  <c r="GL51" s="1"/>
  <c r="GK14"/>
  <c r="GK51" s="1"/>
  <c r="GJ14"/>
  <c r="GJ51" s="1"/>
  <c r="GI14"/>
  <c r="GI51" s="1"/>
  <c r="GH14"/>
  <c r="GH51" s="1"/>
  <c r="GG14"/>
  <c r="GG51" s="1"/>
  <c r="GF14"/>
  <c r="GF51" s="1"/>
  <c r="GE14"/>
  <c r="GE51" s="1"/>
  <c r="GD14"/>
  <c r="GD51" s="1"/>
  <c r="GC14"/>
  <c r="GC51" s="1"/>
  <c r="GB14"/>
  <c r="GB51" s="1"/>
  <c r="GA14"/>
  <c r="GA51" s="1"/>
  <c r="FZ14"/>
  <c r="FZ51" s="1"/>
  <c r="FY14"/>
  <c r="FY51" s="1"/>
  <c r="FX14"/>
  <c r="FX51" s="1"/>
  <c r="FW14"/>
  <c r="FW51" s="1"/>
  <c r="FV14"/>
  <c r="FV51" s="1"/>
  <c r="FU14"/>
  <c r="FU51" s="1"/>
  <c r="FT14"/>
  <c r="FT51" s="1"/>
  <c r="FS14"/>
  <c r="FS51" s="1"/>
  <c r="FR14"/>
  <c r="FR51" s="1"/>
  <c r="FQ14"/>
  <c r="FQ51" s="1"/>
  <c r="FP14"/>
  <c r="FP51" s="1"/>
  <c r="FO14"/>
  <c r="FO51" s="1"/>
  <c r="FN14"/>
  <c r="FN51" s="1"/>
  <c r="FM14"/>
  <c r="FM51" s="1"/>
  <c r="FL14"/>
  <c r="FL51" s="1"/>
  <c r="FK14"/>
  <c r="FK51" s="1"/>
  <c r="FJ14"/>
  <c r="FJ51" s="1"/>
  <c r="FI14"/>
  <c r="FI51" s="1"/>
  <c r="FH14"/>
  <c r="FH51" s="1"/>
  <c r="FG14"/>
  <c r="FG51" s="1"/>
  <c r="FF14"/>
  <c r="FF51" s="1"/>
  <c r="FE14"/>
  <c r="FE51" s="1"/>
  <c r="FD14"/>
  <c r="FD51" s="1"/>
  <c r="FC14"/>
  <c r="FC51" s="1"/>
  <c r="FB14"/>
  <c r="FB51" s="1"/>
  <c r="FA14"/>
  <c r="FA51" s="1"/>
  <c r="EZ14"/>
  <c r="EZ51" s="1"/>
  <c r="EY14"/>
  <c r="EY51" s="1"/>
  <c r="EX14"/>
  <c r="EX51" s="1"/>
  <c r="EW14"/>
  <c r="EW51" s="1"/>
  <c r="EV14"/>
  <c r="EV51" s="1"/>
  <c r="EU14"/>
  <c r="EU51" s="1"/>
  <c r="ET14"/>
  <c r="ET51" s="1"/>
  <c r="ES14"/>
  <c r="ES51" s="1"/>
  <c r="ER14"/>
  <c r="ER51" s="1"/>
  <c r="EQ14"/>
  <c r="EQ51" s="1"/>
  <c r="EP14"/>
  <c r="EP51" s="1"/>
  <c r="EO14"/>
  <c r="EO51" s="1"/>
  <c r="EN14"/>
  <c r="EN51" s="1"/>
  <c r="EM14"/>
  <c r="EM51" s="1"/>
  <c r="EL14"/>
  <c r="EL51" s="1"/>
  <c r="EK14"/>
  <c r="EK51" s="1"/>
  <c r="EJ14"/>
  <c r="EJ51" s="1"/>
  <c r="EI14"/>
  <c r="EI51" s="1"/>
  <c r="EH14"/>
  <c r="EH51" s="1"/>
  <c r="EG14"/>
  <c r="EG51" s="1"/>
  <c r="EF14"/>
  <c r="EF51" s="1"/>
  <c r="EE14"/>
  <c r="EE51" s="1"/>
  <c r="ED14"/>
  <c r="ED51" s="1"/>
  <c r="EC14"/>
  <c r="EC51" s="1"/>
  <c r="EB14"/>
  <c r="EB51" s="1"/>
  <c r="EA14"/>
  <c r="EA51" s="1"/>
  <c r="DZ14"/>
  <c r="DZ51" s="1"/>
  <c r="DY14"/>
  <c r="DY51" s="1"/>
  <c r="DX14"/>
  <c r="DX51" s="1"/>
  <c r="DW14"/>
  <c r="DW51" s="1"/>
  <c r="DV14"/>
  <c r="DV51" s="1"/>
  <c r="DU14"/>
  <c r="DU51" s="1"/>
  <c r="DT14"/>
  <c r="DT51" s="1"/>
  <c r="DS14"/>
  <c r="DS51" s="1"/>
  <c r="DR14"/>
  <c r="DR51" s="1"/>
  <c r="DQ14"/>
  <c r="DQ51" s="1"/>
  <c r="DP14"/>
  <c r="DP51" s="1"/>
  <c r="DO14"/>
  <c r="DO51" s="1"/>
  <c r="DN14"/>
  <c r="DN51" s="1"/>
  <c r="DM14"/>
  <c r="DM51" s="1"/>
  <c r="DL14"/>
  <c r="DL51" s="1"/>
  <c r="DK14"/>
  <c r="DK51" s="1"/>
  <c r="DJ14"/>
  <c r="DJ51" s="1"/>
  <c r="DI14"/>
  <c r="DI51" s="1"/>
  <c r="DH14"/>
  <c r="DH51" s="1"/>
  <c r="DG14"/>
  <c r="DG51" s="1"/>
  <c r="DF14"/>
  <c r="DF51" s="1"/>
  <c r="DE14"/>
  <c r="DE51" s="1"/>
  <c r="DD14"/>
  <c r="DD51" s="1"/>
  <c r="DC14"/>
  <c r="DC51" s="1"/>
  <c r="DB14"/>
  <c r="DB51" s="1"/>
  <c r="DA14"/>
  <c r="DA51" s="1"/>
  <c r="CZ14"/>
  <c r="CZ51" s="1"/>
  <c r="CY14"/>
  <c r="CY51" s="1"/>
  <c r="CX14"/>
  <c r="CX51" s="1"/>
  <c r="CW14"/>
  <c r="CW51" s="1"/>
  <c r="CV14"/>
  <c r="CV51" s="1"/>
  <c r="CU14"/>
  <c r="CU51" s="1"/>
  <c r="CT14"/>
  <c r="CT51" s="1"/>
  <c r="CS14"/>
  <c r="CS51" s="1"/>
  <c r="CR14"/>
  <c r="CR51" s="1"/>
  <c r="CQ14"/>
  <c r="CQ51" s="1"/>
  <c r="CP14"/>
  <c r="CP51" s="1"/>
  <c r="CO14"/>
  <c r="CO51" s="1"/>
  <c r="CN14"/>
  <c r="CN51" s="1"/>
  <c r="CM14"/>
  <c r="CM51" s="1"/>
  <c r="CL14"/>
  <c r="CL51" s="1"/>
  <c r="CK14"/>
  <c r="CK51" s="1"/>
  <c r="CJ14"/>
  <c r="CJ51" s="1"/>
  <c r="CI14"/>
  <c r="CI51" s="1"/>
  <c r="CH14"/>
  <c r="CH51" s="1"/>
  <c r="CG14"/>
  <c r="CG51" s="1"/>
  <c r="CF14"/>
  <c r="CF51" s="1"/>
  <c r="CE14"/>
  <c r="CE51" s="1"/>
  <c r="CD14"/>
  <c r="CD51" s="1"/>
  <c r="CC14"/>
  <c r="CC51" s="1"/>
  <c r="CB14"/>
  <c r="CB51" s="1"/>
  <c r="CA14"/>
  <c r="CA51" s="1"/>
  <c r="BZ14"/>
  <c r="BZ51" s="1"/>
  <c r="BY14"/>
  <c r="BY51" s="1"/>
  <c r="BX14"/>
  <c r="BX51" s="1"/>
  <c r="BW14"/>
  <c r="BW51" s="1"/>
  <c r="BV14"/>
  <c r="BV51" s="1"/>
  <c r="BU14"/>
  <c r="BU51" s="1"/>
  <c r="BT14"/>
  <c r="BT51" s="1"/>
  <c r="BS14"/>
  <c r="BS51" s="1"/>
  <c r="BR14"/>
  <c r="BR51" s="1"/>
  <c r="BQ14"/>
  <c r="BQ51" s="1"/>
  <c r="BP14"/>
  <c r="BP51" s="1"/>
  <c r="BO14"/>
  <c r="BO51" s="1"/>
  <c r="BN14"/>
  <c r="BN51" s="1"/>
  <c r="BM14"/>
  <c r="BM51" s="1"/>
  <c r="BL14"/>
  <c r="BL51" s="1"/>
  <c r="BK14"/>
  <c r="BK51" s="1"/>
  <c r="BJ14"/>
  <c r="BJ51" s="1"/>
  <c r="BI14"/>
  <c r="BI51" s="1"/>
  <c r="BH14"/>
  <c r="BH51" s="1"/>
  <c r="BG14"/>
  <c r="BG51" s="1"/>
  <c r="BF14"/>
  <c r="BF51" s="1"/>
  <c r="BE14"/>
  <c r="BE51" s="1"/>
  <c r="BD14"/>
  <c r="BD51" s="1"/>
  <c r="BC14"/>
  <c r="BC51" s="1"/>
  <c r="BB14"/>
  <c r="BB51" s="1"/>
  <c r="BA14"/>
  <c r="BA51" s="1"/>
  <c r="AZ14"/>
  <c r="AZ51" s="1"/>
  <c r="AY14"/>
  <c r="AY51" s="1"/>
  <c r="AX14"/>
  <c r="AX51" s="1"/>
  <c r="AW14"/>
  <c r="AW51" s="1"/>
  <c r="AV14"/>
  <c r="AV51" s="1"/>
  <c r="AU14"/>
  <c r="AU51" s="1"/>
  <c r="AT14"/>
  <c r="AT51" s="1"/>
  <c r="AS14"/>
  <c r="AS51" s="1"/>
  <c r="AR14"/>
  <c r="AR51" s="1"/>
  <c r="AQ14"/>
  <c r="AQ51" s="1"/>
  <c r="AP14"/>
  <c r="AP51" s="1"/>
  <c r="AO14"/>
  <c r="AO51" s="1"/>
  <c r="AN14"/>
  <c r="AN51" s="1"/>
  <c r="AM14"/>
  <c r="AM51" s="1"/>
  <c r="AL14"/>
  <c r="AL51" s="1"/>
  <c r="AK14"/>
  <c r="AK51" s="1"/>
  <c r="AJ14"/>
  <c r="AJ51" s="1"/>
  <c r="AI14"/>
  <c r="AI51" s="1"/>
  <c r="AH14"/>
  <c r="AH51" s="1"/>
  <c r="AG14"/>
  <c r="AG51" s="1"/>
  <c r="AF14"/>
  <c r="AF51" s="1"/>
  <c r="AE14"/>
  <c r="AE51" s="1"/>
  <c r="AD14"/>
  <c r="AD51" s="1"/>
  <c r="AC14"/>
  <c r="AC51" s="1"/>
  <c r="AB14"/>
  <c r="AB51" s="1"/>
  <c r="AA14"/>
  <c r="AA51" s="1"/>
  <c r="Z14"/>
  <c r="Z51" s="1"/>
  <c r="Y14"/>
  <c r="Y51" s="1"/>
  <c r="X14"/>
  <c r="X51" s="1"/>
  <c r="W14"/>
  <c r="W51" s="1"/>
  <c r="V14"/>
  <c r="V51" s="1"/>
  <c r="U14"/>
  <c r="U51" s="1"/>
  <c r="T14"/>
  <c r="T51" s="1"/>
  <c r="S14"/>
  <c r="S51" s="1"/>
  <c r="R14"/>
  <c r="R51" s="1"/>
  <c r="Q14"/>
  <c r="Q51" s="1"/>
  <c r="P14"/>
  <c r="P51" s="1"/>
  <c r="O14"/>
  <c r="O51" s="1"/>
  <c r="N14"/>
  <c r="N51" s="1"/>
  <c r="M14"/>
  <c r="M51" s="1"/>
  <c r="L14"/>
  <c r="L51" s="1"/>
  <c r="K14"/>
  <c r="K51" s="1"/>
  <c r="J14"/>
  <c r="J51" s="1"/>
  <c r="I14"/>
  <c r="I51" s="1"/>
  <c r="H14"/>
  <c r="H51" s="1"/>
  <c r="G14"/>
  <c r="G51" s="1"/>
  <c r="F14"/>
  <c r="F51" s="1"/>
  <c r="E14"/>
  <c r="E51" s="1"/>
  <c r="D14"/>
  <c r="D51" s="1"/>
  <c r="C14"/>
  <c r="A14"/>
  <c r="ND13"/>
  <c r="NC13"/>
  <c r="NB13"/>
  <c r="MT13"/>
  <c r="MH13"/>
  <c r="MB13"/>
  <c r="LZ13"/>
  <c r="LY13"/>
  <c r="LV13"/>
  <c r="LM13"/>
  <c r="LL13"/>
  <c r="LK13"/>
  <c r="LI13"/>
  <c r="LH13"/>
  <c r="LG13"/>
  <c r="LF13"/>
  <c r="KL13"/>
  <c r="KJ13"/>
  <c r="KD13"/>
  <c r="JW13"/>
  <c r="JQ13"/>
  <c r="JP13"/>
  <c r="JO13"/>
  <c r="JN13"/>
  <c r="JL13"/>
  <c r="JF13"/>
  <c r="JE13"/>
  <c r="JD13"/>
  <c r="JC13"/>
  <c r="JB13"/>
  <c r="IZ13"/>
  <c r="IY13"/>
  <c r="IX13"/>
  <c r="IW13"/>
  <c r="IT13"/>
  <c r="IS13"/>
  <c r="IR13"/>
  <c r="IP13"/>
  <c r="IO13"/>
  <c r="IE13"/>
  <c r="IC13"/>
  <c r="HZ13"/>
  <c r="HY13"/>
  <c r="HV13"/>
  <c r="HS13"/>
  <c r="HQ13"/>
  <c r="HP13"/>
  <c r="HO13"/>
  <c r="HN13"/>
  <c r="HM13"/>
  <c r="HK13"/>
  <c r="HI13"/>
  <c r="HH13"/>
  <c r="HG13"/>
  <c r="HE13"/>
  <c r="HD13"/>
  <c r="HC13"/>
  <c r="HB13"/>
  <c r="HA13"/>
  <c r="GZ13"/>
  <c r="GQ13"/>
  <c r="GO13"/>
  <c r="GM13"/>
  <c r="GL13"/>
  <c r="GC13"/>
  <c r="GB13"/>
  <c r="GA13"/>
  <c r="FZ13"/>
  <c r="FY13"/>
  <c r="FX13"/>
  <c r="FW13"/>
  <c r="FV13"/>
  <c r="FU13"/>
  <c r="FT13"/>
  <c r="FI13"/>
  <c r="ET13"/>
  <c r="ES13"/>
  <c r="EP13"/>
  <c r="EK13"/>
  <c r="EG13"/>
  <c r="ED13"/>
  <c r="DP13"/>
  <c r="DD13"/>
  <c r="DB13"/>
  <c r="CX13"/>
  <c r="CV13"/>
  <c r="CH13"/>
  <c r="CE13"/>
  <c r="CB13"/>
  <c r="CA13"/>
  <c r="BZ13"/>
  <c r="BR13"/>
  <c r="BQ13"/>
  <c r="BP13"/>
  <c r="BO13"/>
  <c r="BN13"/>
  <c r="BL13"/>
  <c r="BK13"/>
  <c r="BG13"/>
  <c r="BE13"/>
  <c r="BC13"/>
  <c r="BA13"/>
  <c r="AY13"/>
  <c r="AU13"/>
  <c r="N13"/>
  <c r="K13"/>
  <c r="I13"/>
  <c r="G13"/>
  <c r="E13"/>
  <c r="E49" l="1"/>
  <c r="E48"/>
  <c r="E47"/>
  <c r="NE47" s="1"/>
  <c r="E46"/>
  <c r="E45"/>
  <c r="NE45" s="1"/>
  <c r="E44"/>
  <c r="E43"/>
  <c r="NE43" s="1"/>
  <c r="E41"/>
  <c r="E40"/>
  <c r="NE40" s="1"/>
  <c r="G49"/>
  <c r="G48"/>
  <c r="G47"/>
  <c r="G46"/>
  <c r="G45"/>
  <c r="G44"/>
  <c r="G43"/>
  <c r="G41"/>
  <c r="NE41" s="1"/>
  <c r="G40"/>
  <c r="I49"/>
  <c r="I48"/>
  <c r="I47"/>
  <c r="I46"/>
  <c r="I45"/>
  <c r="I44"/>
  <c r="I43"/>
  <c r="I41"/>
  <c r="I40"/>
  <c r="K49"/>
  <c r="K48"/>
  <c r="K47"/>
  <c r="K46"/>
  <c r="K45"/>
  <c r="K44"/>
  <c r="K43"/>
  <c r="K41"/>
  <c r="K40"/>
  <c r="N49"/>
  <c r="N48"/>
  <c r="N47"/>
  <c r="N46"/>
  <c r="N45"/>
  <c r="N44"/>
  <c r="N43"/>
  <c r="N41"/>
  <c r="N40"/>
  <c r="AU49"/>
  <c r="AU48"/>
  <c r="AU47"/>
  <c r="AU46"/>
  <c r="AU45"/>
  <c r="AU44"/>
  <c r="AU43"/>
  <c r="AU41"/>
  <c r="AU40"/>
  <c r="AY49"/>
  <c r="AY48"/>
  <c r="AY47"/>
  <c r="AY46"/>
  <c r="AY45"/>
  <c r="AY44"/>
  <c r="AY43"/>
  <c r="AY41"/>
  <c r="AY40"/>
  <c r="BA49"/>
  <c r="BA48"/>
  <c r="BA47"/>
  <c r="BA46"/>
  <c r="BA45"/>
  <c r="BA44"/>
  <c r="BA43"/>
  <c r="BA41"/>
  <c r="BA40"/>
  <c r="BC49"/>
  <c r="BC48"/>
  <c r="BC47"/>
  <c r="BC46"/>
  <c r="BC45"/>
  <c r="BC44"/>
  <c r="BC43"/>
  <c r="BC41"/>
  <c r="BC40"/>
  <c r="BE49"/>
  <c r="BE48"/>
  <c r="BE47"/>
  <c r="BE46"/>
  <c r="BE45"/>
  <c r="BE44"/>
  <c r="BE43"/>
  <c r="BE41"/>
  <c r="BE40"/>
  <c r="BG49"/>
  <c r="BG48"/>
  <c r="BG47"/>
  <c r="BG46"/>
  <c r="BG45"/>
  <c r="BG44"/>
  <c r="BG43"/>
  <c r="BG41"/>
  <c r="BG40"/>
  <c r="BK49"/>
  <c r="BK48"/>
  <c r="BK47"/>
  <c r="BK46"/>
  <c r="BK45"/>
  <c r="BK44"/>
  <c r="BK43"/>
  <c r="BK41"/>
  <c r="BK40"/>
  <c r="BL49"/>
  <c r="BL48"/>
  <c r="BL47"/>
  <c r="BL46"/>
  <c r="BL45"/>
  <c r="BL44"/>
  <c r="BL43"/>
  <c r="BL41"/>
  <c r="BL40"/>
  <c r="BN49"/>
  <c r="BN48"/>
  <c r="BN47"/>
  <c r="BN46"/>
  <c r="BN45"/>
  <c r="BN44"/>
  <c r="BN43"/>
  <c r="BN41"/>
  <c r="BN40"/>
  <c r="BO49"/>
  <c r="BO48"/>
  <c r="BO47"/>
  <c r="BO46"/>
  <c r="BO45"/>
  <c r="BO44"/>
  <c r="BO43"/>
  <c r="BO41"/>
  <c r="BO40"/>
  <c r="BP49"/>
  <c r="BP48"/>
  <c r="BP47"/>
  <c r="BP46"/>
  <c r="BP45"/>
  <c r="BP44"/>
  <c r="BP43"/>
  <c r="BP41"/>
  <c r="BP40"/>
  <c r="BQ49"/>
  <c r="BQ48"/>
  <c r="BQ47"/>
  <c r="BQ46"/>
  <c r="BQ45"/>
  <c r="BQ44"/>
  <c r="BQ43"/>
  <c r="BQ41"/>
  <c r="BQ40"/>
  <c r="BR49"/>
  <c r="BR48"/>
  <c r="BR47"/>
  <c r="BR46"/>
  <c r="BR45"/>
  <c r="BR44"/>
  <c r="BR43"/>
  <c r="BR41"/>
  <c r="BR40"/>
  <c r="BZ49"/>
  <c r="BZ48"/>
  <c r="BZ47"/>
  <c r="BZ46"/>
  <c r="BZ45"/>
  <c r="BZ44"/>
  <c r="BZ43"/>
  <c r="BZ41"/>
  <c r="CA49"/>
  <c r="CA48"/>
  <c r="CA47"/>
  <c r="CA46"/>
  <c r="CA45"/>
  <c r="CA44"/>
  <c r="CA43"/>
  <c r="CA41"/>
  <c r="CA40"/>
  <c r="CB49"/>
  <c r="CB48"/>
  <c r="CB47"/>
  <c r="CB46"/>
  <c r="CB45"/>
  <c r="CB44"/>
  <c r="CB43"/>
  <c r="CB41"/>
  <c r="CE49"/>
  <c r="CE48"/>
  <c r="CE47"/>
  <c r="CE46"/>
  <c r="CE45"/>
  <c r="CE44"/>
  <c r="CE43"/>
  <c r="CE41"/>
  <c r="CH49"/>
  <c r="CH48"/>
  <c r="CH47"/>
  <c r="CH46"/>
  <c r="CH45"/>
  <c r="CH44"/>
  <c r="CH43"/>
  <c r="CH40"/>
  <c r="CV49"/>
  <c r="CV48"/>
  <c r="CV47"/>
  <c r="CV46"/>
  <c r="CV45"/>
  <c r="CV44"/>
  <c r="CV43"/>
  <c r="CV41"/>
  <c r="CV40"/>
  <c r="CX49"/>
  <c r="CX48"/>
  <c r="CX47"/>
  <c r="CX46"/>
  <c r="CX45"/>
  <c r="CX44"/>
  <c r="CX43"/>
  <c r="CX41"/>
  <c r="CX40"/>
  <c r="DB49"/>
  <c r="DB48"/>
  <c r="DB47"/>
  <c r="DB46"/>
  <c r="DB45"/>
  <c r="DB44"/>
  <c r="DB43"/>
  <c r="DB41"/>
  <c r="DB40"/>
  <c r="DD49"/>
  <c r="DD48"/>
  <c r="DD47"/>
  <c r="DD46"/>
  <c r="DD45"/>
  <c r="DD44"/>
  <c r="DD43"/>
  <c r="DD41"/>
  <c r="DD40"/>
  <c r="DP49"/>
  <c r="DP48"/>
  <c r="DP47"/>
  <c r="DP46"/>
  <c r="DP45"/>
  <c r="DP44"/>
  <c r="DP43"/>
  <c r="DP41"/>
  <c r="DP40"/>
  <c r="ED49"/>
  <c r="ED48"/>
  <c r="ED47"/>
  <c r="ED46"/>
  <c r="ED45"/>
  <c r="ED44"/>
  <c r="ED43"/>
  <c r="ED41"/>
  <c r="ED40"/>
  <c r="EG49"/>
  <c r="EG48"/>
  <c r="EG47"/>
  <c r="EG46"/>
  <c r="EG45"/>
  <c r="EG44"/>
  <c r="EG43"/>
  <c r="EG41"/>
  <c r="EG40"/>
  <c r="EK49"/>
  <c r="EK48"/>
  <c r="EK47"/>
  <c r="EK46"/>
  <c r="EK45"/>
  <c r="EK44"/>
  <c r="EK43"/>
  <c r="EK41"/>
  <c r="EK40"/>
  <c r="EP49"/>
  <c r="EP48"/>
  <c r="EP47"/>
  <c r="EP46"/>
  <c r="EP45"/>
  <c r="EP44"/>
  <c r="EP43"/>
  <c r="EP41"/>
  <c r="EP40"/>
  <c r="ES49"/>
  <c r="ES48"/>
  <c r="ES47"/>
  <c r="ES46"/>
  <c r="ES45"/>
  <c r="ES44"/>
  <c r="ES43"/>
  <c r="ES41"/>
  <c r="ES40"/>
  <c r="ET49"/>
  <c r="ET48"/>
  <c r="ET47"/>
  <c r="ET46"/>
  <c r="ET45"/>
  <c r="ET44"/>
  <c r="ET43"/>
  <c r="ET41"/>
  <c r="ET40"/>
  <c r="FI49"/>
  <c r="FI48"/>
  <c r="FI47"/>
  <c r="FI46"/>
  <c r="FI45"/>
  <c r="FI44"/>
  <c r="FI43"/>
  <c r="FI41"/>
  <c r="FI40"/>
  <c r="FT49"/>
  <c r="FT48"/>
  <c r="FT47"/>
  <c r="FT46"/>
  <c r="FT45"/>
  <c r="FT44"/>
  <c r="FT43"/>
  <c r="FT41"/>
  <c r="FT40"/>
  <c r="FU49"/>
  <c r="FU48"/>
  <c r="FU47"/>
  <c r="FU46"/>
  <c r="FU45"/>
  <c r="FU44"/>
  <c r="FU43"/>
  <c r="FU41"/>
  <c r="FU40"/>
  <c r="FV49"/>
  <c r="FV48"/>
  <c r="FV47"/>
  <c r="FV46"/>
  <c r="FV45"/>
  <c r="FV44"/>
  <c r="FV43"/>
  <c r="FV41"/>
  <c r="FV40"/>
  <c r="FW49"/>
  <c r="FW48"/>
  <c r="FW47"/>
  <c r="FW46"/>
  <c r="FW45"/>
  <c r="FW44"/>
  <c r="FW43"/>
  <c r="FW41"/>
  <c r="FW40"/>
  <c r="FX49"/>
  <c r="FX48"/>
  <c r="FX47"/>
  <c r="FX46"/>
  <c r="FX45"/>
  <c r="FX44"/>
  <c r="FX43"/>
  <c r="FX41"/>
  <c r="FX40"/>
  <c r="FY49"/>
  <c r="FY48"/>
  <c r="FY47"/>
  <c r="FY46"/>
  <c r="FY45"/>
  <c r="FY44"/>
  <c r="FY43"/>
  <c r="FY41"/>
  <c r="FY40"/>
  <c r="FZ49"/>
  <c r="FZ48"/>
  <c r="FZ47"/>
  <c r="FZ46"/>
  <c r="FZ45"/>
  <c r="FZ44"/>
  <c r="FZ43"/>
  <c r="FZ41"/>
  <c r="FZ40"/>
  <c r="GA49"/>
  <c r="GA48"/>
  <c r="GA47"/>
  <c r="GA46"/>
  <c r="GA45"/>
  <c r="GA44"/>
  <c r="GA43"/>
  <c r="GA41"/>
  <c r="GA40"/>
  <c r="GB49"/>
  <c r="GB48"/>
  <c r="GB47"/>
  <c r="GB46"/>
  <c r="GB45"/>
  <c r="GB44"/>
  <c r="GB43"/>
  <c r="GB41"/>
  <c r="GB40"/>
  <c r="GC49"/>
  <c r="GC48"/>
  <c r="GC47"/>
  <c r="GC46"/>
  <c r="GC45"/>
  <c r="GC44"/>
  <c r="GC43"/>
  <c r="GC41"/>
  <c r="GC40"/>
  <c r="GL49"/>
  <c r="GL48"/>
  <c r="GL47"/>
  <c r="GL46"/>
  <c r="GL45"/>
  <c r="GL44"/>
  <c r="GL43"/>
  <c r="GL41"/>
  <c r="GL40"/>
  <c r="GM49"/>
  <c r="GM48"/>
  <c r="GM47"/>
  <c r="GM46"/>
  <c r="GM45"/>
  <c r="GM44"/>
  <c r="GM43"/>
  <c r="GM41"/>
  <c r="GM40"/>
  <c r="GO49"/>
  <c r="GO48"/>
  <c r="GO47"/>
  <c r="GO46"/>
  <c r="GO45"/>
  <c r="GO44"/>
  <c r="GO43"/>
  <c r="GO41"/>
  <c r="GO40"/>
  <c r="GQ49"/>
  <c r="GQ48"/>
  <c r="GQ47"/>
  <c r="GQ46"/>
  <c r="GQ45"/>
  <c r="GQ44"/>
  <c r="GQ43"/>
  <c r="GQ41"/>
  <c r="GQ40"/>
  <c r="GZ49"/>
  <c r="GZ48"/>
  <c r="GZ47"/>
  <c r="GZ46"/>
  <c r="GZ45"/>
  <c r="GZ44"/>
  <c r="GZ43"/>
  <c r="GZ41"/>
  <c r="GZ40"/>
  <c r="HA49"/>
  <c r="HA48"/>
  <c r="HA47"/>
  <c r="HA46"/>
  <c r="HA45"/>
  <c r="HA44"/>
  <c r="HA43"/>
  <c r="HA41"/>
  <c r="HA40"/>
  <c r="HB49"/>
  <c r="HB48"/>
  <c r="HB47"/>
  <c r="HB46"/>
  <c r="HB45"/>
  <c r="HB44"/>
  <c r="HB43"/>
  <c r="HB41"/>
  <c r="HB40"/>
  <c r="HC49"/>
  <c r="HC48"/>
  <c r="HC47"/>
  <c r="HC46"/>
  <c r="HC45"/>
  <c r="HC44"/>
  <c r="HC43"/>
  <c r="HC41"/>
  <c r="HC40"/>
  <c r="HD49"/>
  <c r="HD48"/>
  <c r="HD47"/>
  <c r="HD46"/>
  <c r="HD45"/>
  <c r="HD44"/>
  <c r="HD43"/>
  <c r="HD41"/>
  <c r="HD40"/>
  <c r="HE49"/>
  <c r="HE48"/>
  <c r="HE47"/>
  <c r="HE46"/>
  <c r="HE45"/>
  <c r="HE44"/>
  <c r="HE43"/>
  <c r="HE41"/>
  <c r="HE40"/>
  <c r="HG49"/>
  <c r="HG48"/>
  <c r="HG47"/>
  <c r="HG46"/>
  <c r="HG45"/>
  <c r="HG44"/>
  <c r="HG43"/>
  <c r="HG41"/>
  <c r="HG40"/>
  <c r="HH49"/>
  <c r="HH48"/>
  <c r="HH47"/>
  <c r="HH46"/>
  <c r="HH45"/>
  <c r="HH44"/>
  <c r="HH43"/>
  <c r="HH41"/>
  <c r="HH40"/>
  <c r="HI49"/>
  <c r="HI48"/>
  <c r="HI47"/>
  <c r="HI46"/>
  <c r="HI45"/>
  <c r="HI44"/>
  <c r="HI43"/>
  <c r="HI41"/>
  <c r="HI40"/>
  <c r="HK49"/>
  <c r="HK48"/>
  <c r="HK47"/>
  <c r="HK46"/>
  <c r="HK45"/>
  <c r="HK44"/>
  <c r="HK43"/>
  <c r="HK41"/>
  <c r="HK40"/>
  <c r="HM49"/>
  <c r="HM48"/>
  <c r="HM47"/>
  <c r="HM46"/>
  <c r="HM45"/>
  <c r="HM44"/>
  <c r="HM43"/>
  <c r="HM41"/>
  <c r="HM40"/>
  <c r="HN49"/>
  <c r="HN48"/>
  <c r="HN47"/>
  <c r="HN46"/>
  <c r="HN45"/>
  <c r="HN44"/>
  <c r="HN43"/>
  <c r="HN41"/>
  <c r="HN40"/>
  <c r="HO49"/>
  <c r="HO48"/>
  <c r="HO47"/>
  <c r="HO46"/>
  <c r="HO45"/>
  <c r="HO44"/>
  <c r="HO43"/>
  <c r="HO41"/>
  <c r="HP49"/>
  <c r="HP48"/>
  <c r="HP47"/>
  <c r="HP46"/>
  <c r="HP45"/>
  <c r="HP44"/>
  <c r="HP43"/>
  <c r="HP41"/>
  <c r="HP40"/>
  <c r="HQ49"/>
  <c r="HQ48"/>
  <c r="HQ47"/>
  <c r="HQ46"/>
  <c r="HQ45"/>
  <c r="HQ44"/>
  <c r="HQ43"/>
  <c r="HQ41"/>
  <c r="HQ40"/>
  <c r="HS49"/>
  <c r="HS48"/>
  <c r="HS47"/>
  <c r="HS46"/>
  <c r="HS45"/>
  <c r="HS44"/>
  <c r="HS43"/>
  <c r="HS41"/>
  <c r="HS40"/>
  <c r="HS39"/>
  <c r="HV49"/>
  <c r="HV48"/>
  <c r="HV47"/>
  <c r="HV46"/>
  <c r="HV45"/>
  <c r="HV44"/>
  <c r="HV43"/>
  <c r="HV41"/>
  <c r="HV40"/>
  <c r="HV39"/>
  <c r="HY49"/>
  <c r="HY48"/>
  <c r="HY47"/>
  <c r="HY46"/>
  <c r="HY45"/>
  <c r="HY44"/>
  <c r="HY43"/>
  <c r="HY41"/>
  <c r="HY40"/>
  <c r="HY39"/>
  <c r="HZ49"/>
  <c r="HZ48"/>
  <c r="HZ47"/>
  <c r="HZ46"/>
  <c r="HZ45"/>
  <c r="HZ44"/>
  <c r="HZ43"/>
  <c r="HZ41"/>
  <c r="HZ40"/>
  <c r="HZ39"/>
  <c r="IC49"/>
  <c r="IC48"/>
  <c r="IC47"/>
  <c r="IC46"/>
  <c r="IC45"/>
  <c r="IC44"/>
  <c r="IC43"/>
  <c r="IC41"/>
  <c r="IC40"/>
  <c r="IC39"/>
  <c r="IE49"/>
  <c r="IE48"/>
  <c r="IE47"/>
  <c r="IE46"/>
  <c r="IE45"/>
  <c r="IE44"/>
  <c r="IE43"/>
  <c r="IE41"/>
  <c r="IE40"/>
  <c r="IE39"/>
  <c r="IO49"/>
  <c r="IO48"/>
  <c r="IO47"/>
  <c r="IO46"/>
  <c r="IO45"/>
  <c r="IO44"/>
  <c r="IO43"/>
  <c r="IO41"/>
  <c r="IO40"/>
  <c r="IO39"/>
  <c r="IP49"/>
  <c r="IP48"/>
  <c r="IP47"/>
  <c r="IP46"/>
  <c r="IP45"/>
  <c r="IP44"/>
  <c r="IP43"/>
  <c r="IP41"/>
  <c r="IP40"/>
  <c r="IP39"/>
  <c r="IR49"/>
  <c r="IR48"/>
  <c r="IR47"/>
  <c r="IR46"/>
  <c r="IR45"/>
  <c r="IR44"/>
  <c r="IR43"/>
  <c r="IR41"/>
  <c r="IR40"/>
  <c r="IR39"/>
  <c r="IS49"/>
  <c r="IS48"/>
  <c r="IS47"/>
  <c r="IS46"/>
  <c r="IS45"/>
  <c r="IS44"/>
  <c r="IS43"/>
  <c r="IS41"/>
  <c r="IS40"/>
  <c r="IS39"/>
  <c r="IT49"/>
  <c r="IT48"/>
  <c r="IT47"/>
  <c r="IT46"/>
  <c r="IT45"/>
  <c r="IT44"/>
  <c r="IT43"/>
  <c r="IT41"/>
  <c r="IT40"/>
  <c r="IT39"/>
  <c r="IW49"/>
  <c r="IW48"/>
  <c r="IW47"/>
  <c r="IW46"/>
  <c r="IW45"/>
  <c r="IW44"/>
  <c r="IW43"/>
  <c r="IW41"/>
  <c r="IW40"/>
  <c r="IW39"/>
  <c r="IX49"/>
  <c r="IX48"/>
  <c r="IX47"/>
  <c r="IX46"/>
  <c r="IX45"/>
  <c r="IX44"/>
  <c r="IX43"/>
  <c r="IX41"/>
  <c r="IX40"/>
  <c r="IX39"/>
  <c r="IY49"/>
  <c r="IY48"/>
  <c r="IY47"/>
  <c r="IY46"/>
  <c r="IY45"/>
  <c r="IY44"/>
  <c r="IY43"/>
  <c r="IY41"/>
  <c r="IY40"/>
  <c r="IY39"/>
  <c r="IZ49"/>
  <c r="IZ48"/>
  <c r="IZ47"/>
  <c r="IZ46"/>
  <c r="IZ45"/>
  <c r="IZ44"/>
  <c r="IZ43"/>
  <c r="IZ41"/>
  <c r="IZ40"/>
  <c r="IZ39"/>
  <c r="JB49"/>
  <c r="JB48"/>
  <c r="JB47"/>
  <c r="JB46"/>
  <c r="JB45"/>
  <c r="JB44"/>
  <c r="JB43"/>
  <c r="JB41"/>
  <c r="JB40"/>
  <c r="JB39"/>
  <c r="JC49"/>
  <c r="JC48"/>
  <c r="JC47"/>
  <c r="JC46"/>
  <c r="JC45"/>
  <c r="JC44"/>
  <c r="JC43"/>
  <c r="JC41"/>
  <c r="JC40"/>
  <c r="JC39"/>
  <c r="JD49"/>
  <c r="JD48"/>
  <c r="JD47"/>
  <c r="JD46"/>
  <c r="JD45"/>
  <c r="JD44"/>
  <c r="JD43"/>
  <c r="JD41"/>
  <c r="JD40"/>
  <c r="JD39"/>
  <c r="JE49"/>
  <c r="JE48"/>
  <c r="JE47"/>
  <c r="JE46"/>
  <c r="JE45"/>
  <c r="JE44"/>
  <c r="JE43"/>
  <c r="JE41"/>
  <c r="JE40"/>
  <c r="JE39"/>
  <c r="JF49"/>
  <c r="JF48"/>
  <c r="JF47"/>
  <c r="JF46"/>
  <c r="JF45"/>
  <c r="JF44"/>
  <c r="JF43"/>
  <c r="JF41"/>
  <c r="JF40"/>
  <c r="JF39"/>
  <c r="JL49"/>
  <c r="JL48"/>
  <c r="JL47"/>
  <c r="JL46"/>
  <c r="JL45"/>
  <c r="JL44"/>
  <c r="JL43"/>
  <c r="JL41"/>
  <c r="JL40"/>
  <c r="JL39"/>
  <c r="JN49"/>
  <c r="JN48"/>
  <c r="JN47"/>
  <c r="JN46"/>
  <c r="JN45"/>
  <c r="JN44"/>
  <c r="JN43"/>
  <c r="JN41"/>
  <c r="JN39"/>
  <c r="JO49"/>
  <c r="JO48"/>
  <c r="JO47"/>
  <c r="JO46"/>
  <c r="JO45"/>
  <c r="JO44"/>
  <c r="JO43"/>
  <c r="JO41"/>
  <c r="JO39"/>
  <c r="JP49"/>
  <c r="JP48"/>
  <c r="JP47"/>
  <c r="JP46"/>
  <c r="JP45"/>
  <c r="JP44"/>
  <c r="JP43"/>
  <c r="JP41"/>
  <c r="JP40"/>
  <c r="JP39"/>
  <c r="JQ49"/>
  <c r="JQ48"/>
  <c r="JQ47"/>
  <c r="JQ46"/>
  <c r="JQ45"/>
  <c r="JQ44"/>
  <c r="JQ43"/>
  <c r="JQ41"/>
  <c r="JQ40"/>
  <c r="JQ39"/>
  <c r="JW49"/>
  <c r="JW48"/>
  <c r="JW47"/>
  <c r="JW46"/>
  <c r="JW45"/>
  <c r="JW44"/>
  <c r="JW43"/>
  <c r="JW41"/>
  <c r="JW40"/>
  <c r="JW39"/>
  <c r="KD49"/>
  <c r="KD48"/>
  <c r="KD47"/>
  <c r="KD46"/>
  <c r="KD45"/>
  <c r="KD44"/>
  <c r="KD43"/>
  <c r="KD41"/>
  <c r="KD40"/>
  <c r="KD39"/>
  <c r="KJ49"/>
  <c r="KJ48"/>
  <c r="KJ47"/>
  <c r="KJ46"/>
  <c r="KJ45"/>
  <c r="KJ44"/>
  <c r="KJ43"/>
  <c r="KJ41"/>
  <c r="KJ40"/>
  <c r="KJ39"/>
  <c r="KL49"/>
  <c r="KL48"/>
  <c r="KL47"/>
  <c r="KL46"/>
  <c r="KL45"/>
  <c r="KL44"/>
  <c r="KL43"/>
  <c r="KL41"/>
  <c r="KL40"/>
  <c r="KL39"/>
  <c r="LF49"/>
  <c r="LF48"/>
  <c r="LF47"/>
  <c r="LF46"/>
  <c r="LF45"/>
  <c r="LF44"/>
  <c r="LF43"/>
  <c r="LF41"/>
  <c r="LF40"/>
  <c r="LF39"/>
  <c r="LG49"/>
  <c r="LG48"/>
  <c r="LG47"/>
  <c r="LG46"/>
  <c r="LG45"/>
  <c r="LG44"/>
  <c r="LG43"/>
  <c r="LG41"/>
  <c r="LG40"/>
  <c r="LG39"/>
  <c r="LH49"/>
  <c r="LH48"/>
  <c r="LH47"/>
  <c r="LH46"/>
  <c r="LH45"/>
  <c r="LH44"/>
  <c r="LH43"/>
  <c r="LH41"/>
  <c r="LH40"/>
  <c r="LH39"/>
  <c r="LI49"/>
  <c r="LI48"/>
  <c r="LI47"/>
  <c r="LI46"/>
  <c r="LI45"/>
  <c r="LI44"/>
  <c r="LI43"/>
  <c r="LI41"/>
  <c r="LI40"/>
  <c r="LI39"/>
  <c r="LK49"/>
  <c r="LK48"/>
  <c r="LK47"/>
  <c r="LK46"/>
  <c r="LK45"/>
  <c r="LK44"/>
  <c r="LK43"/>
  <c r="LK41"/>
  <c r="LK40"/>
  <c r="LK39"/>
  <c r="LL49"/>
  <c r="LL48"/>
  <c r="LL47"/>
  <c r="LL46"/>
  <c r="LL45"/>
  <c r="LL44"/>
  <c r="LL43"/>
  <c r="LL41"/>
  <c r="LL40"/>
  <c r="LL39"/>
  <c r="LM49"/>
  <c r="LM48"/>
  <c r="LM47"/>
  <c r="LM46"/>
  <c r="LM45"/>
  <c r="LM44"/>
  <c r="LM43"/>
  <c r="LM41"/>
  <c r="LM40"/>
  <c r="LM39"/>
  <c r="LV49"/>
  <c r="LV48"/>
  <c r="LV47"/>
  <c r="LV46"/>
  <c r="LV45"/>
  <c r="LV44"/>
  <c r="LV43"/>
  <c r="LV41"/>
  <c r="LV40"/>
  <c r="LV39"/>
  <c r="LY49"/>
  <c r="LY48"/>
  <c r="LY47"/>
  <c r="LY46"/>
  <c r="LY45"/>
  <c r="LY44"/>
  <c r="LY43"/>
  <c r="LY41"/>
  <c r="LY40"/>
  <c r="LY39"/>
  <c r="LZ49"/>
  <c r="LZ48"/>
  <c r="LZ47"/>
  <c r="LZ46"/>
  <c r="LZ45"/>
  <c r="LZ44"/>
  <c r="LZ43"/>
  <c r="LZ41"/>
  <c r="LZ40"/>
  <c r="LZ39"/>
  <c r="MB49"/>
  <c r="MB48"/>
  <c r="MB47"/>
  <c r="MB46"/>
  <c r="MB45"/>
  <c r="MB44"/>
  <c r="MB43"/>
  <c r="MB41"/>
  <c r="MB40"/>
  <c r="MB39"/>
  <c r="MH49"/>
  <c r="MH48"/>
  <c r="MH47"/>
  <c r="MH46"/>
  <c r="MH45"/>
  <c r="MH44"/>
  <c r="MH43"/>
  <c r="MH41"/>
  <c r="MH40"/>
  <c r="MH39"/>
  <c r="MT49"/>
  <c r="MT48"/>
  <c r="MT47"/>
  <c r="MT46"/>
  <c r="MT45"/>
  <c r="MT44"/>
  <c r="MT43"/>
  <c r="MT41"/>
  <c r="MT40"/>
  <c r="MT39"/>
  <c r="NB49"/>
  <c r="NB48"/>
  <c r="NB47"/>
  <c r="NB46"/>
  <c r="NB45"/>
  <c r="NB44"/>
  <c r="NB43"/>
  <c r="NB41"/>
  <c r="NB40"/>
  <c r="NB39"/>
  <c r="NC49"/>
  <c r="NC48"/>
  <c r="NC47"/>
  <c r="NC46"/>
  <c r="NC45"/>
  <c r="NC44"/>
  <c r="NC43"/>
  <c r="NC41"/>
  <c r="NC40"/>
  <c r="NC39"/>
  <c r="ND49"/>
  <c r="ND48"/>
  <c r="ND47"/>
  <c r="ND46"/>
  <c r="ND45"/>
  <c r="ND44"/>
  <c r="ND43"/>
  <c r="ND41"/>
  <c r="ND40"/>
  <c r="ND39"/>
  <c r="BZ40"/>
  <c r="CB40"/>
  <c r="CE40"/>
  <c r="HO40"/>
  <c r="JN40"/>
  <c r="JO40"/>
  <c r="CH41"/>
  <c r="E38"/>
  <c r="G38"/>
  <c r="I38"/>
  <c r="K38"/>
  <c r="N38"/>
  <c r="AU38"/>
  <c r="AY38"/>
  <c r="BA38"/>
  <c r="BC38"/>
  <c r="BE38"/>
  <c r="BG38"/>
  <c r="BK38"/>
  <c r="BL38"/>
  <c r="BN38"/>
  <c r="BO38"/>
  <c r="BP38"/>
  <c r="BQ38"/>
  <c r="BR38"/>
  <c r="BZ38"/>
  <c r="CA38"/>
  <c r="CB38"/>
  <c r="CE38"/>
  <c r="CH38"/>
  <c r="CV38"/>
  <c r="CX38"/>
  <c r="DB38"/>
  <c r="DD38"/>
  <c r="DP38"/>
  <c r="ED38"/>
  <c r="EG38"/>
  <c r="EK38"/>
  <c r="EP38"/>
  <c r="ES38"/>
  <c r="ET38"/>
  <c r="FI38"/>
  <c r="FT38"/>
  <c r="FU38"/>
  <c r="FV38"/>
  <c r="FW38"/>
  <c r="FX38"/>
  <c r="FY38"/>
  <c r="FZ38"/>
  <c r="GA38"/>
  <c r="GB38"/>
  <c r="GC38"/>
  <c r="GL38"/>
  <c r="GM38"/>
  <c r="GO38"/>
  <c r="GQ38"/>
  <c r="GZ38"/>
  <c r="HA38"/>
  <c r="HB38"/>
  <c r="HC38"/>
  <c r="HD38"/>
  <c r="HE38"/>
  <c r="HG38"/>
  <c r="HH38"/>
  <c r="HI38"/>
  <c r="HK38"/>
  <c r="HM38"/>
  <c r="HN38"/>
  <c r="HO38"/>
  <c r="HP38"/>
  <c r="HQ38"/>
  <c r="HS38"/>
  <c r="HV38"/>
  <c r="HY38"/>
  <c r="HZ38"/>
  <c r="IC38"/>
  <c r="IE38"/>
  <c r="IO38"/>
  <c r="IP38"/>
  <c r="IR38"/>
  <c r="IS38"/>
  <c r="IT38"/>
  <c r="IW38"/>
  <c r="IX38"/>
  <c r="IY38"/>
  <c r="IZ38"/>
  <c r="JB38"/>
  <c r="JC38"/>
  <c r="JD38"/>
  <c r="JE38"/>
  <c r="JF38"/>
  <c r="JL38"/>
  <c r="JN38"/>
  <c r="JO38"/>
  <c r="JP38"/>
  <c r="JQ38"/>
  <c r="JW38"/>
  <c r="KD38"/>
  <c r="KJ38"/>
  <c r="KL38"/>
  <c r="LF38"/>
  <c r="LG38"/>
  <c r="LH38"/>
  <c r="LI38"/>
  <c r="LK38"/>
  <c r="LL38"/>
  <c r="LM38"/>
  <c r="LV38"/>
  <c r="LY38"/>
  <c r="LZ38"/>
  <c r="MB38"/>
  <c r="MH38"/>
  <c r="MT38"/>
  <c r="NB38"/>
  <c r="NC38"/>
  <c r="ND38"/>
  <c r="E39"/>
  <c r="G39"/>
  <c r="I39"/>
  <c r="K39"/>
  <c r="N39"/>
  <c r="AU39"/>
  <c r="AY39"/>
  <c r="BA39"/>
  <c r="BC39"/>
  <c r="BE39"/>
  <c r="BG39"/>
  <c r="BK39"/>
  <c r="BL39"/>
  <c r="BN39"/>
  <c r="BO39"/>
  <c r="BP39"/>
  <c r="BQ39"/>
  <c r="BR39"/>
  <c r="BZ39"/>
  <c r="CA39"/>
  <c r="CB39"/>
  <c r="CE39"/>
  <c r="CH39"/>
  <c r="CV39"/>
  <c r="CX39"/>
  <c r="DB39"/>
  <c r="DD39"/>
  <c r="DP39"/>
  <c r="ED39"/>
  <c r="EG39"/>
  <c r="EK39"/>
  <c r="EP39"/>
  <c r="ES39"/>
  <c r="ET39"/>
  <c r="FI39"/>
  <c r="FT39"/>
  <c r="FU39"/>
  <c r="FV39"/>
  <c r="FW39"/>
  <c r="FX39"/>
  <c r="FY39"/>
  <c r="FZ39"/>
  <c r="GA39"/>
  <c r="GB39"/>
  <c r="GC39"/>
  <c r="GL39"/>
  <c r="GM39"/>
  <c r="GO39"/>
  <c r="GQ39"/>
  <c r="GZ39"/>
  <c r="HA39"/>
  <c r="HB39"/>
  <c r="HC39"/>
  <c r="HD39"/>
  <c r="HE39"/>
  <c r="HG39"/>
  <c r="HH39"/>
  <c r="HI39"/>
  <c r="HK39"/>
  <c r="HM39"/>
  <c r="HN39"/>
  <c r="HO39"/>
  <c r="HP39"/>
  <c r="HQ39"/>
  <c r="NH41"/>
  <c r="NE44"/>
  <c r="NE46"/>
  <c r="NE48"/>
  <c r="NE49"/>
  <c r="C384" i="2"/>
  <c r="NE38" i="5" l="1"/>
  <c r="NE39"/>
  <c r="C12" i="2" l="1"/>
  <c r="C10"/>
  <c r="DH48" i="1"/>
  <c r="DI48"/>
  <c r="DH47"/>
  <c r="DH46"/>
  <c r="DH45"/>
  <c r="DH44"/>
  <c r="DI44"/>
  <c r="DH43"/>
  <c r="DH41"/>
  <c r="DH40"/>
  <c r="DH39"/>
  <c r="DH38"/>
  <c r="DI38"/>
  <c r="C628" i="2"/>
  <c r="C603"/>
  <c r="C610" s="1"/>
  <c r="C532"/>
  <c r="C530"/>
  <c r="C510"/>
  <c r="C508"/>
  <c r="C504"/>
  <c r="C498" s="1"/>
  <c r="C494"/>
  <c r="C492"/>
  <c r="C497" s="1"/>
  <c r="C452"/>
  <c r="C450"/>
  <c r="C449"/>
  <c r="C438"/>
  <c r="C436"/>
  <c r="C435"/>
  <c r="C442" s="1"/>
  <c r="C424"/>
  <c r="C422"/>
  <c r="C421"/>
  <c r="C410"/>
  <c r="C408"/>
  <c r="C407"/>
  <c r="C414" s="1"/>
  <c r="C390"/>
  <c r="C389"/>
  <c r="C394" s="1"/>
  <c r="C365"/>
  <c r="C362"/>
  <c r="C361"/>
  <c r="C349"/>
  <c r="C352" s="1"/>
  <c r="C337"/>
  <c r="C340" s="1"/>
  <c r="C322"/>
  <c r="C323" s="1"/>
  <c r="C309" s="1"/>
  <c r="C272"/>
  <c r="C270"/>
  <c r="C269"/>
  <c r="C259"/>
  <c r="C257"/>
  <c r="C256"/>
  <c r="C262" s="1"/>
  <c r="C244"/>
  <c r="C242"/>
  <c r="C241"/>
  <c r="C229"/>
  <c r="C227"/>
  <c r="C226"/>
  <c r="C235" s="1"/>
  <c r="C207"/>
  <c r="C640" s="1"/>
  <c r="C203"/>
  <c r="C634" s="1"/>
  <c r="C197"/>
  <c r="C198" s="1"/>
  <c r="C201" s="1"/>
  <c r="C139"/>
  <c r="C138"/>
  <c r="C119"/>
  <c r="C118"/>
  <c r="C106"/>
  <c r="C56"/>
  <c r="C55"/>
  <c r="C342" s="1"/>
  <c r="C51"/>
  <c r="C149" s="1"/>
  <c r="C41"/>
  <c r="C133"/>
  <c r="C175" s="1"/>
  <c r="C190" s="1"/>
  <c r="NA39" i="1"/>
  <c r="MZ39"/>
  <c r="MY39"/>
  <c r="MX39"/>
  <c r="MW39"/>
  <c r="MV39"/>
  <c r="MU39"/>
  <c r="MS39"/>
  <c r="MR39"/>
  <c r="MQ39"/>
  <c r="MP39"/>
  <c r="MO39"/>
  <c r="MN39"/>
  <c r="MM39"/>
  <c r="ML39"/>
  <c r="MK39"/>
  <c r="MJ39"/>
  <c r="MI39"/>
  <c r="MG39"/>
  <c r="MF39"/>
  <c r="ME39"/>
  <c r="MD39"/>
  <c r="MC39"/>
  <c r="MA39"/>
  <c r="LX39"/>
  <c r="LW39"/>
  <c r="LU39"/>
  <c r="LT39"/>
  <c r="LS39"/>
  <c r="LR39"/>
  <c r="LQ39"/>
  <c r="LP39"/>
  <c r="LO39"/>
  <c r="LN39"/>
  <c r="LJ39"/>
  <c r="LE39"/>
  <c r="LD39"/>
  <c r="LC39"/>
  <c r="LB39"/>
  <c r="LA39"/>
  <c r="KZ39"/>
  <c r="KY39"/>
  <c r="KX39"/>
  <c r="KW39"/>
  <c r="KV39"/>
  <c r="KU39"/>
  <c r="KT39"/>
  <c r="KS39"/>
  <c r="KR39"/>
  <c r="KQ39"/>
  <c r="KP39"/>
  <c r="KO39"/>
  <c r="KN39"/>
  <c r="KM39"/>
  <c r="KK39"/>
  <c r="KI39"/>
  <c r="KH39"/>
  <c r="KG39"/>
  <c r="KF39"/>
  <c r="KE39"/>
  <c r="KC39"/>
  <c r="KB39"/>
  <c r="KA39"/>
  <c r="JZ39"/>
  <c r="JY39"/>
  <c r="JX39"/>
  <c r="JV39"/>
  <c r="JU39"/>
  <c r="JT39"/>
  <c r="JS39"/>
  <c r="JR39"/>
  <c r="JM39"/>
  <c r="JK39"/>
  <c r="JJ39"/>
  <c r="JI39"/>
  <c r="JH39"/>
  <c r="JG39"/>
  <c r="JA39"/>
  <c r="IV39"/>
  <c r="IU39"/>
  <c r="IQ39"/>
  <c r="IN39"/>
  <c r="IM39"/>
  <c r="IL39"/>
  <c r="IK39"/>
  <c r="IJ39"/>
  <c r="II39"/>
  <c r="IH39"/>
  <c r="IG39"/>
  <c r="IF39"/>
  <c r="ID39"/>
  <c r="IB39"/>
  <c r="IA39"/>
  <c r="HX39"/>
  <c r="HW39"/>
  <c r="HU39"/>
  <c r="HT39"/>
  <c r="HR39"/>
  <c r="HL39"/>
  <c r="HJ39"/>
  <c r="HF39"/>
  <c r="GY39"/>
  <c r="GX39"/>
  <c r="GW39"/>
  <c r="GV39"/>
  <c r="GU39"/>
  <c r="GT39"/>
  <c r="GS39"/>
  <c r="GR39"/>
  <c r="GP39"/>
  <c r="GN39"/>
  <c r="GK39"/>
  <c r="GJ39"/>
  <c r="GI39"/>
  <c r="GH39"/>
  <c r="GG39"/>
  <c r="GF39"/>
  <c r="GE39"/>
  <c r="GD39"/>
  <c r="FS39"/>
  <c r="FR39"/>
  <c r="FQ39"/>
  <c r="FP39"/>
  <c r="FO39"/>
  <c r="FN39"/>
  <c r="FM39"/>
  <c r="FL39"/>
  <c r="FK39"/>
  <c r="FJ39"/>
  <c r="FH39"/>
  <c r="FG39"/>
  <c r="FF39"/>
  <c r="FE39"/>
  <c r="FD39"/>
  <c r="FC39"/>
  <c r="FB39"/>
  <c r="FA39"/>
  <c r="EZ39"/>
  <c r="EY39"/>
  <c r="EX39"/>
  <c r="EW39"/>
  <c r="EV39"/>
  <c r="EU39"/>
  <c r="ER39"/>
  <c r="EQ39"/>
  <c r="EO39"/>
  <c r="EN39"/>
  <c r="EM39"/>
  <c r="EL39"/>
  <c r="EJ39"/>
  <c r="EI39"/>
  <c r="EH39"/>
  <c r="EF39"/>
  <c r="EE39"/>
  <c r="EC39"/>
  <c r="EB39"/>
  <c r="EA39"/>
  <c r="DZ39"/>
  <c r="DY39"/>
  <c r="DX39"/>
  <c r="DW39"/>
  <c r="DV39"/>
  <c r="DU39"/>
  <c r="DT39"/>
  <c r="DS39"/>
  <c r="DR39"/>
  <c r="DQ39"/>
  <c r="DO39"/>
  <c r="DN39"/>
  <c r="DM39"/>
  <c r="DL39"/>
  <c r="DK39"/>
  <c r="DJ39"/>
  <c r="DI39"/>
  <c r="DG39"/>
  <c r="DF39"/>
  <c r="DE39"/>
  <c r="DC39"/>
  <c r="DA39"/>
  <c r="CZ39"/>
  <c r="CY39"/>
  <c r="CW39"/>
  <c r="CU39"/>
  <c r="CT39"/>
  <c r="CS39"/>
  <c r="CR39"/>
  <c r="CQ39"/>
  <c r="CP39"/>
  <c r="CO39"/>
  <c r="CN39"/>
  <c r="CM39"/>
  <c r="CL39"/>
  <c r="CK39"/>
  <c r="CJ39"/>
  <c r="CI39"/>
  <c r="CG39"/>
  <c r="CF39"/>
  <c r="CD39"/>
  <c r="CC39"/>
  <c r="BY39"/>
  <c r="BX39"/>
  <c r="BW39"/>
  <c r="BV39"/>
  <c r="BU39"/>
  <c r="BT39"/>
  <c r="BS39"/>
  <c r="BM39"/>
  <c r="BJ39"/>
  <c r="BI39"/>
  <c r="BH39"/>
  <c r="BF39"/>
  <c r="BD39"/>
  <c r="BB39"/>
  <c r="AZ39"/>
  <c r="AX39"/>
  <c r="AW39"/>
  <c r="AV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M39"/>
  <c r="L39"/>
  <c r="J39"/>
  <c r="H39"/>
  <c r="F39"/>
  <c r="D39"/>
  <c r="NA38"/>
  <c r="MZ38"/>
  <c r="MY38"/>
  <c r="MX38"/>
  <c r="MW38"/>
  <c r="MV38"/>
  <c r="MU38"/>
  <c r="MS38"/>
  <c r="MR38"/>
  <c r="MQ38"/>
  <c r="MP38"/>
  <c r="MO38"/>
  <c r="MN38"/>
  <c r="MM38"/>
  <c r="ML38"/>
  <c r="MK38"/>
  <c r="MJ38"/>
  <c r="MI38"/>
  <c r="MG38"/>
  <c r="MF38"/>
  <c r="ME38"/>
  <c r="MD38"/>
  <c r="MC38"/>
  <c r="MA38"/>
  <c r="LX38"/>
  <c r="LW38"/>
  <c r="LU38"/>
  <c r="LT38"/>
  <c r="LS38"/>
  <c r="LR38"/>
  <c r="LQ38"/>
  <c r="LP38"/>
  <c r="LO38"/>
  <c r="LN38"/>
  <c r="LJ38"/>
  <c r="LE38"/>
  <c r="LD38"/>
  <c r="LC38"/>
  <c r="LB38"/>
  <c r="LA38"/>
  <c r="KZ38"/>
  <c r="KY38"/>
  <c r="KX38"/>
  <c r="KW38"/>
  <c r="KV38"/>
  <c r="KU38"/>
  <c r="KT38"/>
  <c r="KS38"/>
  <c r="KR38"/>
  <c r="KQ38"/>
  <c r="KP38"/>
  <c r="KO38"/>
  <c r="KN38"/>
  <c r="KM38"/>
  <c r="KK38"/>
  <c r="KI38"/>
  <c r="KH38"/>
  <c r="KG38"/>
  <c r="KF38"/>
  <c r="KE38"/>
  <c r="KC38"/>
  <c r="KB38"/>
  <c r="KA38"/>
  <c r="JZ38"/>
  <c r="JY38"/>
  <c r="JX38"/>
  <c r="JV38"/>
  <c r="JU38"/>
  <c r="JT38"/>
  <c r="JS38"/>
  <c r="JR38"/>
  <c r="JM38"/>
  <c r="JK38"/>
  <c r="JJ38"/>
  <c r="JI38"/>
  <c r="JH38"/>
  <c r="JG38"/>
  <c r="JA38"/>
  <c r="IV38"/>
  <c r="IU38"/>
  <c r="IQ38"/>
  <c r="IN38"/>
  <c r="IM38"/>
  <c r="IL38"/>
  <c r="IK38"/>
  <c r="IJ38"/>
  <c r="II38"/>
  <c r="IH38"/>
  <c r="IG38"/>
  <c r="IF38"/>
  <c r="ID38"/>
  <c r="IB38"/>
  <c r="IA38"/>
  <c r="HX38"/>
  <c r="HW38"/>
  <c r="HU38"/>
  <c r="HT38"/>
  <c r="HR38"/>
  <c r="HL38"/>
  <c r="HJ38"/>
  <c r="HF38"/>
  <c r="GY38"/>
  <c r="GX38"/>
  <c r="GW38"/>
  <c r="GV38"/>
  <c r="GU38"/>
  <c r="GT38"/>
  <c r="GS38"/>
  <c r="GR38"/>
  <c r="GP38"/>
  <c r="GN38"/>
  <c r="GK38"/>
  <c r="GJ38"/>
  <c r="GI38"/>
  <c r="GH38"/>
  <c r="GG38"/>
  <c r="GF38"/>
  <c r="GE38"/>
  <c r="GD38"/>
  <c r="FS38"/>
  <c r="FR38"/>
  <c r="FQ38"/>
  <c r="FP38"/>
  <c r="FO38"/>
  <c r="FN38"/>
  <c r="FM38"/>
  <c r="FL38"/>
  <c r="FK38"/>
  <c r="FJ38"/>
  <c r="FH38"/>
  <c r="FG38"/>
  <c r="FF38"/>
  <c r="FE38"/>
  <c r="FD38"/>
  <c r="FC38"/>
  <c r="FB38"/>
  <c r="FA38"/>
  <c r="EZ38"/>
  <c r="EY38"/>
  <c r="EX38"/>
  <c r="EW38"/>
  <c r="EV38"/>
  <c r="EU38"/>
  <c r="ER38"/>
  <c r="EQ38"/>
  <c r="EO38"/>
  <c r="EN38"/>
  <c r="EM38"/>
  <c r="EL38"/>
  <c r="EJ38"/>
  <c r="EI38"/>
  <c r="EH38"/>
  <c r="EF38"/>
  <c r="EE38"/>
  <c r="EC38"/>
  <c r="EB38"/>
  <c r="EA38"/>
  <c r="DZ38"/>
  <c r="DY38"/>
  <c r="DX38"/>
  <c r="DW38"/>
  <c r="DV38"/>
  <c r="DU38"/>
  <c r="DT38"/>
  <c r="DS38"/>
  <c r="DR38"/>
  <c r="DQ38"/>
  <c r="DO38"/>
  <c r="DN38"/>
  <c r="DM38"/>
  <c r="DL38"/>
  <c r="DK38"/>
  <c r="DJ38"/>
  <c r="DG38"/>
  <c r="DF38"/>
  <c r="DE38"/>
  <c r="DC38"/>
  <c r="DA38"/>
  <c r="CZ38"/>
  <c r="CY38"/>
  <c r="CW38"/>
  <c r="CU38"/>
  <c r="CT38"/>
  <c r="CS38"/>
  <c r="CR38"/>
  <c r="CQ38"/>
  <c r="CP38"/>
  <c r="CO38"/>
  <c r="CN38"/>
  <c r="CM38"/>
  <c r="CL38"/>
  <c r="CK38"/>
  <c r="CJ38"/>
  <c r="CI38"/>
  <c r="CG38"/>
  <c r="CF38"/>
  <c r="CD38"/>
  <c r="CC38"/>
  <c r="BY38"/>
  <c r="BX38"/>
  <c r="BW38"/>
  <c r="BV38"/>
  <c r="BU38"/>
  <c r="BT38"/>
  <c r="BS38"/>
  <c r="BM38"/>
  <c r="BJ38"/>
  <c r="BI38"/>
  <c r="BH38"/>
  <c r="BF38"/>
  <c r="BD38"/>
  <c r="BB38"/>
  <c r="AZ38"/>
  <c r="AX38"/>
  <c r="AW38"/>
  <c r="AV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M38"/>
  <c r="L38"/>
  <c r="J38"/>
  <c r="H38"/>
  <c r="F38"/>
  <c r="D38"/>
  <c r="NE50"/>
  <c r="NA49"/>
  <c r="MZ49"/>
  <c r="MY49"/>
  <c r="MX49"/>
  <c r="MW49"/>
  <c r="MV49"/>
  <c r="MU49"/>
  <c r="MS49"/>
  <c r="MR49"/>
  <c r="MQ49"/>
  <c r="MP49"/>
  <c r="MO49"/>
  <c r="MN49"/>
  <c r="MM49"/>
  <c r="ML49"/>
  <c r="MK49"/>
  <c r="MJ49"/>
  <c r="MI49"/>
  <c r="MG49"/>
  <c r="MF49"/>
  <c r="ME49"/>
  <c r="MD49"/>
  <c r="MC49"/>
  <c r="MA49"/>
  <c r="LX49"/>
  <c r="LW49"/>
  <c r="LU49"/>
  <c r="LT49"/>
  <c r="LS49"/>
  <c r="LR49"/>
  <c r="LQ49"/>
  <c r="LP49"/>
  <c r="LO49"/>
  <c r="LN49"/>
  <c r="LJ49"/>
  <c r="LE49"/>
  <c r="LD49"/>
  <c r="LC49"/>
  <c r="LB49"/>
  <c r="LA49"/>
  <c r="KZ49"/>
  <c r="KY49"/>
  <c r="KX49"/>
  <c r="KW49"/>
  <c r="KV49"/>
  <c r="KU49"/>
  <c r="KT49"/>
  <c r="KS49"/>
  <c r="KR49"/>
  <c r="KQ49"/>
  <c r="KP49"/>
  <c r="KO49"/>
  <c r="KN49"/>
  <c r="KM49"/>
  <c r="KK49"/>
  <c r="KI49"/>
  <c r="KH49"/>
  <c r="KG49"/>
  <c r="KF49"/>
  <c r="KE49"/>
  <c r="KC49"/>
  <c r="KB49"/>
  <c r="KA49"/>
  <c r="JZ49"/>
  <c r="JY49"/>
  <c r="JX49"/>
  <c r="JV49"/>
  <c r="JU49"/>
  <c r="JT49"/>
  <c r="JS49"/>
  <c r="JR49"/>
  <c r="JM49"/>
  <c r="JK49"/>
  <c r="JJ49"/>
  <c r="JI49"/>
  <c r="JH49"/>
  <c r="JG49"/>
  <c r="JA49"/>
  <c r="IV49"/>
  <c r="IU49"/>
  <c r="IQ49"/>
  <c r="IN49"/>
  <c r="IM49"/>
  <c r="IL49"/>
  <c r="IK49"/>
  <c r="IJ49"/>
  <c r="II49"/>
  <c r="IH49"/>
  <c r="IG49"/>
  <c r="IF49"/>
  <c r="ID49"/>
  <c r="IB49"/>
  <c r="IA49"/>
  <c r="HX49"/>
  <c r="HW49"/>
  <c r="HU49"/>
  <c r="HT49"/>
  <c r="HR49"/>
  <c r="HL49"/>
  <c r="HJ49"/>
  <c r="HF49"/>
  <c r="GY49"/>
  <c r="GX49"/>
  <c r="GW49"/>
  <c r="GV49"/>
  <c r="GU49"/>
  <c r="GT49"/>
  <c r="GS49"/>
  <c r="GR49"/>
  <c r="GP49"/>
  <c r="GN49"/>
  <c r="GK49"/>
  <c r="GJ49"/>
  <c r="GI49"/>
  <c r="GH49"/>
  <c r="GG49"/>
  <c r="GF49"/>
  <c r="GE49"/>
  <c r="GD49"/>
  <c r="FS49"/>
  <c r="FR49"/>
  <c r="FQ49"/>
  <c r="FP49"/>
  <c r="FO49"/>
  <c r="FN49"/>
  <c r="FM49"/>
  <c r="FL49"/>
  <c r="FK49"/>
  <c r="FJ49"/>
  <c r="FH49"/>
  <c r="FG49"/>
  <c r="FF49"/>
  <c r="FE49"/>
  <c r="FD49"/>
  <c r="FC49"/>
  <c r="FB49"/>
  <c r="FA49"/>
  <c r="EZ49"/>
  <c r="EY49"/>
  <c r="EX49"/>
  <c r="EW49"/>
  <c r="EV49"/>
  <c r="EU49"/>
  <c r="ER49"/>
  <c r="EQ49"/>
  <c r="EO49"/>
  <c r="EN49"/>
  <c r="EM49"/>
  <c r="EL49"/>
  <c r="EJ49"/>
  <c r="EI49"/>
  <c r="EH49"/>
  <c r="EF49"/>
  <c r="EE49"/>
  <c r="EC49"/>
  <c r="EB49"/>
  <c r="EA49"/>
  <c r="DZ49"/>
  <c r="DY49"/>
  <c r="DX49"/>
  <c r="DW49"/>
  <c r="DV49"/>
  <c r="DU49"/>
  <c r="DT49"/>
  <c r="DS49"/>
  <c r="DR49"/>
  <c r="DQ49"/>
  <c r="DO49"/>
  <c r="DN49"/>
  <c r="DM49"/>
  <c r="DL49"/>
  <c r="DK49"/>
  <c r="DJ49"/>
  <c r="DI49"/>
  <c r="DG49"/>
  <c r="DF49"/>
  <c r="DE49"/>
  <c r="DC49"/>
  <c r="DA49"/>
  <c r="CZ49"/>
  <c r="CY49"/>
  <c r="CW49"/>
  <c r="CU49"/>
  <c r="CT49"/>
  <c r="CS49"/>
  <c r="CR49"/>
  <c r="CQ49"/>
  <c r="CP49"/>
  <c r="CO49"/>
  <c r="CN49"/>
  <c r="CM49"/>
  <c r="CL49"/>
  <c r="CK49"/>
  <c r="CJ49"/>
  <c r="CI49"/>
  <c r="CG49"/>
  <c r="CF49"/>
  <c r="CD49"/>
  <c r="CC49"/>
  <c r="BY49"/>
  <c r="BX49"/>
  <c r="BW49"/>
  <c r="BV49"/>
  <c r="BU49"/>
  <c r="BT49"/>
  <c r="BS49"/>
  <c r="BM49"/>
  <c r="BJ49"/>
  <c r="BI49"/>
  <c r="BH49"/>
  <c r="BF49"/>
  <c r="BD49"/>
  <c r="BB49"/>
  <c r="AZ49"/>
  <c r="AX49"/>
  <c r="AW49"/>
  <c r="AV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M49"/>
  <c r="L49"/>
  <c r="J49"/>
  <c r="H49"/>
  <c r="F49"/>
  <c r="D49"/>
  <c r="NA48"/>
  <c r="MZ48"/>
  <c r="MY48"/>
  <c r="MX48"/>
  <c r="MW48"/>
  <c r="MV48"/>
  <c r="MU48"/>
  <c r="MS48"/>
  <c r="MR48"/>
  <c r="MQ48"/>
  <c r="MP48"/>
  <c r="MO48"/>
  <c r="MN48"/>
  <c r="MM48"/>
  <c r="ML48"/>
  <c r="MK48"/>
  <c r="MJ48"/>
  <c r="MI48"/>
  <c r="MG48"/>
  <c r="MF48"/>
  <c r="ME48"/>
  <c r="MD48"/>
  <c r="MC48"/>
  <c r="MA48"/>
  <c r="LX48"/>
  <c r="LW48"/>
  <c r="LU48"/>
  <c r="LT48"/>
  <c r="LS48"/>
  <c r="LR48"/>
  <c r="LQ48"/>
  <c r="LP48"/>
  <c r="LO48"/>
  <c r="LN48"/>
  <c r="LJ48"/>
  <c r="LE48"/>
  <c r="LD48"/>
  <c r="LC48"/>
  <c r="LB48"/>
  <c r="LA48"/>
  <c r="KZ48"/>
  <c r="KY48"/>
  <c r="KX48"/>
  <c r="KW48"/>
  <c r="KV48"/>
  <c r="KU48"/>
  <c r="KT48"/>
  <c r="KS48"/>
  <c r="KR48"/>
  <c r="KQ48"/>
  <c r="KP48"/>
  <c r="KO48"/>
  <c r="KN48"/>
  <c r="KM48"/>
  <c r="KK48"/>
  <c r="KI48"/>
  <c r="KH48"/>
  <c r="KG48"/>
  <c r="KF48"/>
  <c r="KE48"/>
  <c r="KC48"/>
  <c r="KB48"/>
  <c r="KA48"/>
  <c r="JZ48"/>
  <c r="JY48"/>
  <c r="JX48"/>
  <c r="JV48"/>
  <c r="JU48"/>
  <c r="JT48"/>
  <c r="JS48"/>
  <c r="JR48"/>
  <c r="JM48"/>
  <c r="JK48"/>
  <c r="JJ48"/>
  <c r="JI48"/>
  <c r="JH48"/>
  <c r="JG48"/>
  <c r="JA48"/>
  <c r="IV48"/>
  <c r="IU48"/>
  <c r="IQ48"/>
  <c r="IN48"/>
  <c r="IM48"/>
  <c r="IL48"/>
  <c r="IK48"/>
  <c r="IJ48"/>
  <c r="II48"/>
  <c r="IH48"/>
  <c r="IG48"/>
  <c r="IF48"/>
  <c r="ID48"/>
  <c r="IB48"/>
  <c r="IA48"/>
  <c r="HX48"/>
  <c r="HW48"/>
  <c r="HU48"/>
  <c r="HT48"/>
  <c r="HR48"/>
  <c r="HL48"/>
  <c r="HJ48"/>
  <c r="HF48"/>
  <c r="GY48"/>
  <c r="GX48"/>
  <c r="GW48"/>
  <c r="GV48"/>
  <c r="GU48"/>
  <c r="GT48"/>
  <c r="GS48"/>
  <c r="GR48"/>
  <c r="GP48"/>
  <c r="GN48"/>
  <c r="GK48"/>
  <c r="GJ48"/>
  <c r="GI48"/>
  <c r="GH48"/>
  <c r="GG48"/>
  <c r="GF48"/>
  <c r="GE48"/>
  <c r="GD48"/>
  <c r="FS48"/>
  <c r="FR48"/>
  <c r="FQ48"/>
  <c r="FP48"/>
  <c r="FO48"/>
  <c r="FN48"/>
  <c r="FM48"/>
  <c r="FL48"/>
  <c r="FK48"/>
  <c r="FJ48"/>
  <c r="FH48"/>
  <c r="FG48"/>
  <c r="FF48"/>
  <c r="FE48"/>
  <c r="FD48"/>
  <c r="FC48"/>
  <c r="FB48"/>
  <c r="FA48"/>
  <c r="EZ48"/>
  <c r="EY48"/>
  <c r="EX48"/>
  <c r="EW48"/>
  <c r="EV48"/>
  <c r="EU48"/>
  <c r="ER48"/>
  <c r="EQ48"/>
  <c r="EO48"/>
  <c r="EN48"/>
  <c r="EM48"/>
  <c r="EL48"/>
  <c r="EJ48"/>
  <c r="EI48"/>
  <c r="EH48"/>
  <c r="EF48"/>
  <c r="EE48"/>
  <c r="EC48"/>
  <c r="EB48"/>
  <c r="EA48"/>
  <c r="DZ48"/>
  <c r="DY48"/>
  <c r="DX48"/>
  <c r="DW48"/>
  <c r="DV48"/>
  <c r="DU48"/>
  <c r="DT48"/>
  <c r="DS48"/>
  <c r="DR48"/>
  <c r="DQ48"/>
  <c r="DO48"/>
  <c r="DN48"/>
  <c r="DM48"/>
  <c r="DL48"/>
  <c r="DK48"/>
  <c r="DJ48"/>
  <c r="DG48"/>
  <c r="DF48"/>
  <c r="DE48"/>
  <c r="DC48"/>
  <c r="DA48"/>
  <c r="CZ48"/>
  <c r="CY48"/>
  <c r="CW48"/>
  <c r="CU48"/>
  <c r="CT48"/>
  <c r="CS48"/>
  <c r="CR48"/>
  <c r="CQ48"/>
  <c r="CP48"/>
  <c r="CO48"/>
  <c r="CN48"/>
  <c r="CM48"/>
  <c r="CL48"/>
  <c r="CK48"/>
  <c r="CJ48"/>
  <c r="CI48"/>
  <c r="CG48"/>
  <c r="CF48"/>
  <c r="CD48"/>
  <c r="CC48"/>
  <c r="BY48"/>
  <c r="BX48"/>
  <c r="BW48"/>
  <c r="BV48"/>
  <c r="BU48"/>
  <c r="BT48"/>
  <c r="BS48"/>
  <c r="BM48"/>
  <c r="BJ48"/>
  <c r="BI48"/>
  <c r="BH48"/>
  <c r="BF48"/>
  <c r="BD48"/>
  <c r="BB48"/>
  <c r="AZ48"/>
  <c r="AX48"/>
  <c r="AW48"/>
  <c r="AV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M48"/>
  <c r="L48"/>
  <c r="J48"/>
  <c r="H48"/>
  <c r="F48"/>
  <c r="D48"/>
  <c r="NA47"/>
  <c r="MZ47"/>
  <c r="MY47"/>
  <c r="MX47"/>
  <c r="MW47"/>
  <c r="MV47"/>
  <c r="MU47"/>
  <c r="MS47"/>
  <c r="MR47"/>
  <c r="MQ47"/>
  <c r="MP47"/>
  <c r="MO47"/>
  <c r="MN47"/>
  <c r="MM47"/>
  <c r="ML47"/>
  <c r="MK47"/>
  <c r="MJ47"/>
  <c r="MI47"/>
  <c r="MG47"/>
  <c r="MF47"/>
  <c r="ME47"/>
  <c r="MD47"/>
  <c r="MC47"/>
  <c r="MA47"/>
  <c r="LX47"/>
  <c r="LW47"/>
  <c r="LU47"/>
  <c r="LT47"/>
  <c r="LS47"/>
  <c r="LR47"/>
  <c r="LQ47"/>
  <c r="LP47"/>
  <c r="LO47"/>
  <c r="LN47"/>
  <c r="LJ47"/>
  <c r="LE47"/>
  <c r="LD47"/>
  <c r="LC47"/>
  <c r="LB47"/>
  <c r="LA47"/>
  <c r="KZ47"/>
  <c r="KY47"/>
  <c r="KX47"/>
  <c r="KW47"/>
  <c r="KV47"/>
  <c r="KU47"/>
  <c r="KT47"/>
  <c r="KS47"/>
  <c r="KR47"/>
  <c r="KQ47"/>
  <c r="KP47"/>
  <c r="KO47"/>
  <c r="KN47"/>
  <c r="KM47"/>
  <c r="KK47"/>
  <c r="KI47"/>
  <c r="KH47"/>
  <c r="KG47"/>
  <c r="KF47"/>
  <c r="KE47"/>
  <c r="KC47"/>
  <c r="KB47"/>
  <c r="KA47"/>
  <c r="JZ47"/>
  <c r="JY47"/>
  <c r="JX47"/>
  <c r="JV47"/>
  <c r="JU47"/>
  <c r="JT47"/>
  <c r="JS47"/>
  <c r="JR47"/>
  <c r="JM47"/>
  <c r="JK47"/>
  <c r="JJ47"/>
  <c r="JI47"/>
  <c r="JH47"/>
  <c r="JG47"/>
  <c r="JA47"/>
  <c r="IV47"/>
  <c r="IU47"/>
  <c r="IQ47"/>
  <c r="IN47"/>
  <c r="IM47"/>
  <c r="IL47"/>
  <c r="IK47"/>
  <c r="IJ47"/>
  <c r="II47"/>
  <c r="IH47"/>
  <c r="IG47"/>
  <c r="IF47"/>
  <c r="ID47"/>
  <c r="IB47"/>
  <c r="IA47"/>
  <c r="HX47"/>
  <c r="HW47"/>
  <c r="HU47"/>
  <c r="HT47"/>
  <c r="HR47"/>
  <c r="HL47"/>
  <c r="HJ47"/>
  <c r="HF47"/>
  <c r="GY47"/>
  <c r="GX47"/>
  <c r="GW47"/>
  <c r="GV47"/>
  <c r="GU47"/>
  <c r="GT47"/>
  <c r="GS47"/>
  <c r="GR47"/>
  <c r="GP47"/>
  <c r="GN47"/>
  <c r="GK47"/>
  <c r="GJ47"/>
  <c r="GI47"/>
  <c r="GH47"/>
  <c r="GG47"/>
  <c r="GF47"/>
  <c r="GE47"/>
  <c r="GD47"/>
  <c r="FS47"/>
  <c r="FR47"/>
  <c r="FQ47"/>
  <c r="FP47"/>
  <c r="FO47"/>
  <c r="FN47"/>
  <c r="FM47"/>
  <c r="FL47"/>
  <c r="FK47"/>
  <c r="FJ47"/>
  <c r="FH47"/>
  <c r="FG47"/>
  <c r="FF47"/>
  <c r="FE47"/>
  <c r="FD47"/>
  <c r="FC47"/>
  <c r="FB47"/>
  <c r="FA47"/>
  <c r="EZ47"/>
  <c r="EY47"/>
  <c r="EX47"/>
  <c r="EW47"/>
  <c r="EV47"/>
  <c r="EU47"/>
  <c r="ER47"/>
  <c r="EQ47"/>
  <c r="EO47"/>
  <c r="EN47"/>
  <c r="EM47"/>
  <c r="EL47"/>
  <c r="EJ47"/>
  <c r="EI47"/>
  <c r="EH47"/>
  <c r="EF47"/>
  <c r="EE47"/>
  <c r="EC47"/>
  <c r="EB47"/>
  <c r="EA47"/>
  <c r="DZ47"/>
  <c r="DY47"/>
  <c r="DX47"/>
  <c r="DW47"/>
  <c r="DV47"/>
  <c r="DU47"/>
  <c r="DT47"/>
  <c r="DS47"/>
  <c r="DR47"/>
  <c r="DQ47"/>
  <c r="DO47"/>
  <c r="DN47"/>
  <c r="DM47"/>
  <c r="DL47"/>
  <c r="DK47"/>
  <c r="DJ47"/>
  <c r="DI47"/>
  <c r="DG47"/>
  <c r="DF47"/>
  <c r="DE47"/>
  <c r="DC47"/>
  <c r="DA47"/>
  <c r="CZ47"/>
  <c r="CY47"/>
  <c r="CW47"/>
  <c r="CU47"/>
  <c r="CT47"/>
  <c r="CS47"/>
  <c r="CR47"/>
  <c r="CQ47"/>
  <c r="CP47"/>
  <c r="CO47"/>
  <c r="CN47"/>
  <c r="CM47"/>
  <c r="CL47"/>
  <c r="CK47"/>
  <c r="CJ47"/>
  <c r="CI47"/>
  <c r="CG47"/>
  <c r="CF47"/>
  <c r="CD47"/>
  <c r="CC47"/>
  <c r="BY47"/>
  <c r="BX47"/>
  <c r="BW47"/>
  <c r="BV47"/>
  <c r="BU47"/>
  <c r="BT47"/>
  <c r="BS47"/>
  <c r="BM47"/>
  <c r="BJ47"/>
  <c r="BI47"/>
  <c r="BH47"/>
  <c r="BF47"/>
  <c r="BD47"/>
  <c r="BB47"/>
  <c r="AZ47"/>
  <c r="AX47"/>
  <c r="AW47"/>
  <c r="AV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M47"/>
  <c r="L47"/>
  <c r="J47"/>
  <c r="H47"/>
  <c r="F47"/>
  <c r="D47"/>
  <c r="NA46"/>
  <c r="MZ46"/>
  <c r="MY46"/>
  <c r="MX46"/>
  <c r="MW46"/>
  <c r="MV46"/>
  <c r="MU46"/>
  <c r="MS46"/>
  <c r="MR46"/>
  <c r="MQ46"/>
  <c r="MP46"/>
  <c r="MO46"/>
  <c r="MN46"/>
  <c r="MM46"/>
  <c r="ML46"/>
  <c r="MK46"/>
  <c r="MJ46"/>
  <c r="MI46"/>
  <c r="MG46"/>
  <c r="MF46"/>
  <c r="ME46"/>
  <c r="MD46"/>
  <c r="MC46"/>
  <c r="MA46"/>
  <c r="LX46"/>
  <c r="LW46"/>
  <c r="LU46"/>
  <c r="LT46"/>
  <c r="LS46"/>
  <c r="LR46"/>
  <c r="LQ46"/>
  <c r="LP46"/>
  <c r="LO46"/>
  <c r="LN46"/>
  <c r="LJ46"/>
  <c r="LE46"/>
  <c r="LD46"/>
  <c r="LC46"/>
  <c r="LB46"/>
  <c r="LA46"/>
  <c r="KZ46"/>
  <c r="KY46"/>
  <c r="KX46"/>
  <c r="KW46"/>
  <c r="KV46"/>
  <c r="KU46"/>
  <c r="KT46"/>
  <c r="KS46"/>
  <c r="KR46"/>
  <c r="KQ46"/>
  <c r="KP46"/>
  <c r="KO46"/>
  <c r="KN46"/>
  <c r="KM46"/>
  <c r="KK46"/>
  <c r="KI46"/>
  <c r="KH46"/>
  <c r="KG46"/>
  <c r="KF46"/>
  <c r="KE46"/>
  <c r="KC46"/>
  <c r="KB46"/>
  <c r="KA46"/>
  <c r="JZ46"/>
  <c r="JY46"/>
  <c r="JX46"/>
  <c r="JV46"/>
  <c r="JU46"/>
  <c r="JT46"/>
  <c r="JS46"/>
  <c r="JR46"/>
  <c r="JM46"/>
  <c r="JK46"/>
  <c r="JJ46"/>
  <c r="JI46"/>
  <c r="JH46"/>
  <c r="JG46"/>
  <c r="JA46"/>
  <c r="IV46"/>
  <c r="IU46"/>
  <c r="IQ46"/>
  <c r="IN46"/>
  <c r="IM46"/>
  <c r="IL46"/>
  <c r="IK46"/>
  <c r="IJ46"/>
  <c r="II46"/>
  <c r="IH46"/>
  <c r="IG46"/>
  <c r="IF46"/>
  <c r="ID46"/>
  <c r="IB46"/>
  <c r="IA46"/>
  <c r="HX46"/>
  <c r="HW46"/>
  <c r="HU46"/>
  <c r="HT46"/>
  <c r="HR46"/>
  <c r="HL46"/>
  <c r="HJ46"/>
  <c r="HF46"/>
  <c r="GY46"/>
  <c r="GX46"/>
  <c r="GW46"/>
  <c r="GV46"/>
  <c r="GU46"/>
  <c r="GT46"/>
  <c r="GS46"/>
  <c r="GR46"/>
  <c r="GP46"/>
  <c r="GN46"/>
  <c r="GK46"/>
  <c r="GJ46"/>
  <c r="GI46"/>
  <c r="GH46"/>
  <c r="GG46"/>
  <c r="GF46"/>
  <c r="GE46"/>
  <c r="GD46"/>
  <c r="FS46"/>
  <c r="FR46"/>
  <c r="FQ46"/>
  <c r="FP46"/>
  <c r="FO46"/>
  <c r="FN46"/>
  <c r="FM46"/>
  <c r="FL46"/>
  <c r="FK46"/>
  <c r="FJ46"/>
  <c r="FH46"/>
  <c r="FG46"/>
  <c r="FF46"/>
  <c r="FE46"/>
  <c r="FD46"/>
  <c r="FC46"/>
  <c r="FB46"/>
  <c r="FA46"/>
  <c r="EZ46"/>
  <c r="EY46"/>
  <c r="EX46"/>
  <c r="EW46"/>
  <c r="EV46"/>
  <c r="EU46"/>
  <c r="ER46"/>
  <c r="EQ46"/>
  <c r="EO46"/>
  <c r="EN46"/>
  <c r="EM46"/>
  <c r="EL46"/>
  <c r="EJ46"/>
  <c r="EI46"/>
  <c r="EH46"/>
  <c r="EF46"/>
  <c r="EE46"/>
  <c r="EC46"/>
  <c r="EB46"/>
  <c r="EA46"/>
  <c r="DZ46"/>
  <c r="DY46"/>
  <c r="DX46"/>
  <c r="DW46"/>
  <c r="DV46"/>
  <c r="DU46"/>
  <c r="DT46"/>
  <c r="DS46"/>
  <c r="DR46"/>
  <c r="DQ46"/>
  <c r="DO46"/>
  <c r="DN46"/>
  <c r="DM46"/>
  <c r="DL46"/>
  <c r="DK46"/>
  <c r="DJ46"/>
  <c r="DI46"/>
  <c r="DG46"/>
  <c r="DF46"/>
  <c r="DE46"/>
  <c r="DC46"/>
  <c r="DA46"/>
  <c r="CZ46"/>
  <c r="CY46"/>
  <c r="CW46"/>
  <c r="CU46"/>
  <c r="CT46"/>
  <c r="CS46"/>
  <c r="CR46"/>
  <c r="CQ46"/>
  <c r="CP46"/>
  <c r="CO46"/>
  <c r="CN46"/>
  <c r="CM46"/>
  <c r="CL46"/>
  <c r="CK46"/>
  <c r="CJ46"/>
  <c r="CI46"/>
  <c r="CG46"/>
  <c r="CF46"/>
  <c r="CD46"/>
  <c r="CC46"/>
  <c r="BY46"/>
  <c r="BX46"/>
  <c r="BW46"/>
  <c r="BV46"/>
  <c r="BU46"/>
  <c r="BT46"/>
  <c r="BS46"/>
  <c r="BM46"/>
  <c r="BJ46"/>
  <c r="BI46"/>
  <c r="BH46"/>
  <c r="BF46"/>
  <c r="BD46"/>
  <c r="BB46"/>
  <c r="AZ46"/>
  <c r="AX46"/>
  <c r="AW46"/>
  <c r="AV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M46"/>
  <c r="L46"/>
  <c r="J46"/>
  <c r="H46"/>
  <c r="F46"/>
  <c r="D46"/>
  <c r="NA45"/>
  <c r="MZ45"/>
  <c r="MY45"/>
  <c r="MX45"/>
  <c r="MW45"/>
  <c r="MV45"/>
  <c r="MU45"/>
  <c r="MS45"/>
  <c r="MR45"/>
  <c r="MQ45"/>
  <c r="MP45"/>
  <c r="MO45"/>
  <c r="MN45"/>
  <c r="MM45"/>
  <c r="ML45"/>
  <c r="MK45"/>
  <c r="MJ45"/>
  <c r="MI45"/>
  <c r="MG45"/>
  <c r="MF45"/>
  <c r="ME45"/>
  <c r="MD45"/>
  <c r="MC45"/>
  <c r="MA45"/>
  <c r="LX45"/>
  <c r="LW45"/>
  <c r="LU45"/>
  <c r="LT45"/>
  <c r="LS45"/>
  <c r="LR45"/>
  <c r="LQ45"/>
  <c r="LP45"/>
  <c r="LO45"/>
  <c r="LN45"/>
  <c r="LJ45"/>
  <c r="LE45"/>
  <c r="LD45"/>
  <c r="LC45"/>
  <c r="LB45"/>
  <c r="LA45"/>
  <c r="KZ45"/>
  <c r="KY45"/>
  <c r="KX45"/>
  <c r="KW45"/>
  <c r="KV45"/>
  <c r="KU45"/>
  <c r="KT45"/>
  <c r="KS45"/>
  <c r="KR45"/>
  <c r="KQ45"/>
  <c r="KP45"/>
  <c r="KO45"/>
  <c r="KN45"/>
  <c r="KM45"/>
  <c r="KK45"/>
  <c r="KI45"/>
  <c r="KH45"/>
  <c r="KG45"/>
  <c r="KF45"/>
  <c r="KE45"/>
  <c r="KC45"/>
  <c r="KB45"/>
  <c r="KA45"/>
  <c r="JZ45"/>
  <c r="JY45"/>
  <c r="JX45"/>
  <c r="JV45"/>
  <c r="JU45"/>
  <c r="JT45"/>
  <c r="JS45"/>
  <c r="JR45"/>
  <c r="JM45"/>
  <c r="JK45"/>
  <c r="JJ45"/>
  <c r="JI45"/>
  <c r="JH45"/>
  <c r="JG45"/>
  <c r="JA45"/>
  <c r="IV45"/>
  <c r="IU45"/>
  <c r="IQ45"/>
  <c r="IN45"/>
  <c r="IM45"/>
  <c r="IL45"/>
  <c r="IK45"/>
  <c r="IJ45"/>
  <c r="II45"/>
  <c r="IH45"/>
  <c r="IG45"/>
  <c r="IF45"/>
  <c r="ID45"/>
  <c r="IB45"/>
  <c r="IA45"/>
  <c r="HX45"/>
  <c r="HW45"/>
  <c r="HU45"/>
  <c r="HT45"/>
  <c r="HR45"/>
  <c r="HL45"/>
  <c r="HJ45"/>
  <c r="HF45"/>
  <c r="GY45"/>
  <c r="GX45"/>
  <c r="GW45"/>
  <c r="GV45"/>
  <c r="GU45"/>
  <c r="GT45"/>
  <c r="GS45"/>
  <c r="GR45"/>
  <c r="GP45"/>
  <c r="GN45"/>
  <c r="GK45"/>
  <c r="GJ45"/>
  <c r="GI45"/>
  <c r="GH45"/>
  <c r="GG45"/>
  <c r="GF45"/>
  <c r="GE45"/>
  <c r="GD45"/>
  <c r="FS45"/>
  <c r="FR45"/>
  <c r="FQ45"/>
  <c r="FP45"/>
  <c r="FO45"/>
  <c r="FN45"/>
  <c r="FM45"/>
  <c r="FL45"/>
  <c r="FK45"/>
  <c r="FJ45"/>
  <c r="FH45"/>
  <c r="FG45"/>
  <c r="FF45"/>
  <c r="FE45"/>
  <c r="FD45"/>
  <c r="FC45"/>
  <c r="FB45"/>
  <c r="FA45"/>
  <c r="EZ45"/>
  <c r="EY45"/>
  <c r="EX45"/>
  <c r="EW45"/>
  <c r="EV45"/>
  <c r="EU45"/>
  <c r="ER45"/>
  <c r="EQ45"/>
  <c r="EO45"/>
  <c r="EN45"/>
  <c r="EM45"/>
  <c r="EL45"/>
  <c r="EJ45"/>
  <c r="EI45"/>
  <c r="EH45"/>
  <c r="EF45"/>
  <c r="EE45"/>
  <c r="EC45"/>
  <c r="EB45"/>
  <c r="EA45"/>
  <c r="DZ45"/>
  <c r="DY45"/>
  <c r="DX45"/>
  <c r="DW45"/>
  <c r="DV45"/>
  <c r="DU45"/>
  <c r="DT45"/>
  <c r="DS45"/>
  <c r="DR45"/>
  <c r="DQ45"/>
  <c r="DO45"/>
  <c r="DN45"/>
  <c r="DM45"/>
  <c r="DL45"/>
  <c r="DK45"/>
  <c r="DJ45"/>
  <c r="DI45"/>
  <c r="DG45"/>
  <c r="DF45"/>
  <c r="DE45"/>
  <c r="DC45"/>
  <c r="DA45"/>
  <c r="CZ45"/>
  <c r="CY45"/>
  <c r="CW45"/>
  <c r="CU45"/>
  <c r="CT45"/>
  <c r="CS45"/>
  <c r="CR45"/>
  <c r="CQ45"/>
  <c r="CP45"/>
  <c r="CO45"/>
  <c r="CN45"/>
  <c r="CM45"/>
  <c r="CL45"/>
  <c r="CK45"/>
  <c r="CJ45"/>
  <c r="CI45"/>
  <c r="CG45"/>
  <c r="CF45"/>
  <c r="CD45"/>
  <c r="CC45"/>
  <c r="BY45"/>
  <c r="BX45"/>
  <c r="BW45"/>
  <c r="BV45"/>
  <c r="BU45"/>
  <c r="BT45"/>
  <c r="BS45"/>
  <c r="BM45"/>
  <c r="BJ45"/>
  <c r="BI45"/>
  <c r="BH45"/>
  <c r="BF45"/>
  <c r="BD45"/>
  <c r="BB45"/>
  <c r="AZ45"/>
  <c r="AX45"/>
  <c r="AW45"/>
  <c r="AV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M45"/>
  <c r="L45"/>
  <c r="J45"/>
  <c r="H45"/>
  <c r="F45"/>
  <c r="D45"/>
  <c r="NA44"/>
  <c r="MZ44"/>
  <c r="MY44"/>
  <c r="MX44"/>
  <c r="MW44"/>
  <c r="MV44"/>
  <c r="MU44"/>
  <c r="MS44"/>
  <c r="MR44"/>
  <c r="MQ44"/>
  <c r="MP44"/>
  <c r="MO44"/>
  <c r="MN44"/>
  <c r="MM44"/>
  <c r="ML44"/>
  <c r="MK44"/>
  <c r="MJ44"/>
  <c r="MI44"/>
  <c r="MG44"/>
  <c r="MF44"/>
  <c r="ME44"/>
  <c r="MD44"/>
  <c r="MC44"/>
  <c r="MA44"/>
  <c r="LX44"/>
  <c r="LW44"/>
  <c r="LU44"/>
  <c r="LT44"/>
  <c r="LS44"/>
  <c r="LR44"/>
  <c r="LQ44"/>
  <c r="LP44"/>
  <c r="LO44"/>
  <c r="LN44"/>
  <c r="LJ44"/>
  <c r="LE44"/>
  <c r="LD44"/>
  <c r="LC44"/>
  <c r="LB44"/>
  <c r="LA44"/>
  <c r="KZ44"/>
  <c r="KY44"/>
  <c r="KX44"/>
  <c r="KW44"/>
  <c r="KV44"/>
  <c r="KU44"/>
  <c r="KT44"/>
  <c r="KS44"/>
  <c r="KR44"/>
  <c r="KQ44"/>
  <c r="KP44"/>
  <c r="KO44"/>
  <c r="KN44"/>
  <c r="KM44"/>
  <c r="KK44"/>
  <c r="KI44"/>
  <c r="KH44"/>
  <c r="KG44"/>
  <c r="KF44"/>
  <c r="KE44"/>
  <c r="KC44"/>
  <c r="KB44"/>
  <c r="KA44"/>
  <c r="JZ44"/>
  <c r="JY44"/>
  <c r="JX44"/>
  <c r="JV44"/>
  <c r="JU44"/>
  <c r="JT44"/>
  <c r="JS44"/>
  <c r="JR44"/>
  <c r="JM44"/>
  <c r="JK44"/>
  <c r="JJ44"/>
  <c r="JI44"/>
  <c r="JH44"/>
  <c r="JG44"/>
  <c r="JA44"/>
  <c r="IV44"/>
  <c r="IU44"/>
  <c r="IQ44"/>
  <c r="IN44"/>
  <c r="IM44"/>
  <c r="IL44"/>
  <c r="IK44"/>
  <c r="IJ44"/>
  <c r="II44"/>
  <c r="IH44"/>
  <c r="IG44"/>
  <c r="IF44"/>
  <c r="ID44"/>
  <c r="IB44"/>
  <c r="IA44"/>
  <c r="HX44"/>
  <c r="HW44"/>
  <c r="HU44"/>
  <c r="HT44"/>
  <c r="HR44"/>
  <c r="HL44"/>
  <c r="HJ44"/>
  <c r="HF44"/>
  <c r="GY44"/>
  <c r="GX44"/>
  <c r="GW44"/>
  <c r="GV44"/>
  <c r="GU44"/>
  <c r="GT44"/>
  <c r="GS44"/>
  <c r="GR44"/>
  <c r="GP44"/>
  <c r="GN44"/>
  <c r="GK44"/>
  <c r="GJ44"/>
  <c r="GI44"/>
  <c r="GH44"/>
  <c r="GG44"/>
  <c r="GF44"/>
  <c r="GE44"/>
  <c r="GD44"/>
  <c r="FS44"/>
  <c r="FR44"/>
  <c r="FQ44"/>
  <c r="FP44"/>
  <c r="FO44"/>
  <c r="FN44"/>
  <c r="FM44"/>
  <c r="FL44"/>
  <c r="FK44"/>
  <c r="FJ44"/>
  <c r="FH44"/>
  <c r="FG44"/>
  <c r="FF44"/>
  <c r="FE44"/>
  <c r="FD44"/>
  <c r="FC44"/>
  <c r="FB44"/>
  <c r="FA44"/>
  <c r="EZ44"/>
  <c r="EY44"/>
  <c r="EX44"/>
  <c r="EW44"/>
  <c r="EV44"/>
  <c r="EU44"/>
  <c r="ER44"/>
  <c r="EQ44"/>
  <c r="EO44"/>
  <c r="EN44"/>
  <c r="EM44"/>
  <c r="EL44"/>
  <c r="EJ44"/>
  <c r="EI44"/>
  <c r="EH44"/>
  <c r="EF44"/>
  <c r="EE44"/>
  <c r="EC44"/>
  <c r="EB44"/>
  <c r="EA44"/>
  <c r="DZ44"/>
  <c r="DY44"/>
  <c r="DX44"/>
  <c r="DW44"/>
  <c r="DV44"/>
  <c r="DU44"/>
  <c r="DT44"/>
  <c r="DS44"/>
  <c r="DR44"/>
  <c r="DQ44"/>
  <c r="DO44"/>
  <c r="DN44"/>
  <c r="DM44"/>
  <c r="DL44"/>
  <c r="DK44"/>
  <c r="DJ44"/>
  <c r="DG44"/>
  <c r="DF44"/>
  <c r="DE44"/>
  <c r="DC44"/>
  <c r="DA44"/>
  <c r="CZ44"/>
  <c r="CY44"/>
  <c r="CW44"/>
  <c r="CU44"/>
  <c r="CT44"/>
  <c r="CS44"/>
  <c r="CR44"/>
  <c r="CQ44"/>
  <c r="CP44"/>
  <c r="CO44"/>
  <c r="CN44"/>
  <c r="CM44"/>
  <c r="CL44"/>
  <c r="CK44"/>
  <c r="CJ44"/>
  <c r="CI44"/>
  <c r="CG44"/>
  <c r="CF44"/>
  <c r="CD44"/>
  <c r="CC44"/>
  <c r="BY44"/>
  <c r="BX44"/>
  <c r="BW44"/>
  <c r="BV44"/>
  <c r="BU44"/>
  <c r="BT44"/>
  <c r="BS44"/>
  <c r="BM44"/>
  <c r="BJ44"/>
  <c r="BI44"/>
  <c r="BH44"/>
  <c r="BF44"/>
  <c r="BD44"/>
  <c r="BB44"/>
  <c r="AZ44"/>
  <c r="AX44"/>
  <c r="AW44"/>
  <c r="AV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M44"/>
  <c r="L44"/>
  <c r="J44"/>
  <c r="H44"/>
  <c r="F44"/>
  <c r="D44"/>
  <c r="NA43"/>
  <c r="MZ43"/>
  <c r="MY43"/>
  <c r="MX43"/>
  <c r="MW43"/>
  <c r="MV43"/>
  <c r="MU43"/>
  <c r="MS43"/>
  <c r="MR43"/>
  <c r="MQ43"/>
  <c r="MP43"/>
  <c r="MO43"/>
  <c r="MN43"/>
  <c r="MM43"/>
  <c r="ML43"/>
  <c r="MK43"/>
  <c r="MJ43"/>
  <c r="MI43"/>
  <c r="MG43"/>
  <c r="MF43"/>
  <c r="ME43"/>
  <c r="MD43"/>
  <c r="MC43"/>
  <c r="MA43"/>
  <c r="LX43"/>
  <c r="LW43"/>
  <c r="LU43"/>
  <c r="LT43"/>
  <c r="LS43"/>
  <c r="LR43"/>
  <c r="LQ43"/>
  <c r="LP43"/>
  <c r="LO43"/>
  <c r="LN43"/>
  <c r="LJ43"/>
  <c r="LE43"/>
  <c r="LD43"/>
  <c r="LC43"/>
  <c r="LB43"/>
  <c r="LA43"/>
  <c r="KZ43"/>
  <c r="KY43"/>
  <c r="KX43"/>
  <c r="KW43"/>
  <c r="KV43"/>
  <c r="KU43"/>
  <c r="KT43"/>
  <c r="KS43"/>
  <c r="KR43"/>
  <c r="KQ43"/>
  <c r="KP43"/>
  <c r="KO43"/>
  <c r="KN43"/>
  <c r="KM43"/>
  <c r="KK43"/>
  <c r="KI43"/>
  <c r="KH43"/>
  <c r="KG43"/>
  <c r="KF43"/>
  <c r="KE43"/>
  <c r="KC43"/>
  <c r="KB43"/>
  <c r="KA43"/>
  <c r="JZ43"/>
  <c r="JY43"/>
  <c r="JX43"/>
  <c r="JV43"/>
  <c r="JU43"/>
  <c r="JT43"/>
  <c r="JS43"/>
  <c r="JR43"/>
  <c r="JM43"/>
  <c r="JK43"/>
  <c r="JJ43"/>
  <c r="JI43"/>
  <c r="JH43"/>
  <c r="JG43"/>
  <c r="JA43"/>
  <c r="IV43"/>
  <c r="IU43"/>
  <c r="IQ43"/>
  <c r="IN43"/>
  <c r="IM43"/>
  <c r="IL43"/>
  <c r="IK43"/>
  <c r="IJ43"/>
  <c r="II43"/>
  <c r="IH43"/>
  <c r="IG43"/>
  <c r="IF43"/>
  <c r="ID43"/>
  <c r="IB43"/>
  <c r="IA43"/>
  <c r="HX43"/>
  <c r="HW43"/>
  <c r="HU43"/>
  <c r="HT43"/>
  <c r="HR43"/>
  <c r="HL43"/>
  <c r="HJ43"/>
  <c r="HF43"/>
  <c r="GY43"/>
  <c r="GX43"/>
  <c r="GW43"/>
  <c r="GV43"/>
  <c r="GU43"/>
  <c r="GT43"/>
  <c r="GS43"/>
  <c r="GR43"/>
  <c r="GP43"/>
  <c r="GN43"/>
  <c r="GK43"/>
  <c r="GJ43"/>
  <c r="GI43"/>
  <c r="GH43"/>
  <c r="GG43"/>
  <c r="GF43"/>
  <c r="GE43"/>
  <c r="GD43"/>
  <c r="FS43"/>
  <c r="FR43"/>
  <c r="FQ43"/>
  <c r="FP43"/>
  <c r="FO43"/>
  <c r="FN43"/>
  <c r="FM43"/>
  <c r="FL43"/>
  <c r="FK43"/>
  <c r="FJ43"/>
  <c r="FH43"/>
  <c r="FG43"/>
  <c r="FF43"/>
  <c r="FE43"/>
  <c r="FD43"/>
  <c r="FC43"/>
  <c r="FB43"/>
  <c r="FA43"/>
  <c r="EZ43"/>
  <c r="EY43"/>
  <c r="EX43"/>
  <c r="EW43"/>
  <c r="EV43"/>
  <c r="EU43"/>
  <c r="ER43"/>
  <c r="EQ43"/>
  <c r="EO43"/>
  <c r="EN43"/>
  <c r="EM43"/>
  <c r="EL43"/>
  <c r="EJ43"/>
  <c r="EI43"/>
  <c r="EH43"/>
  <c r="EF43"/>
  <c r="EE43"/>
  <c r="EC43"/>
  <c r="EB43"/>
  <c r="EA43"/>
  <c r="DZ43"/>
  <c r="DY43"/>
  <c r="DX43"/>
  <c r="DW43"/>
  <c r="DV43"/>
  <c r="DU43"/>
  <c r="DT43"/>
  <c r="DS43"/>
  <c r="DR43"/>
  <c r="DQ43"/>
  <c r="DO43"/>
  <c r="DN43"/>
  <c r="DM43"/>
  <c r="DL43"/>
  <c r="DK43"/>
  <c r="DJ43"/>
  <c r="DI43"/>
  <c r="DG43"/>
  <c r="DF43"/>
  <c r="DE43"/>
  <c r="DC43"/>
  <c r="DA43"/>
  <c r="CZ43"/>
  <c r="CY43"/>
  <c r="CW43"/>
  <c r="CU43"/>
  <c r="CT43"/>
  <c r="CS43"/>
  <c r="CR43"/>
  <c r="CQ43"/>
  <c r="CP43"/>
  <c r="CO43"/>
  <c r="CN43"/>
  <c r="CM43"/>
  <c r="CL43"/>
  <c r="CK43"/>
  <c r="CJ43"/>
  <c r="CI43"/>
  <c r="CG43"/>
  <c r="CF43"/>
  <c r="CD43"/>
  <c r="CC43"/>
  <c r="BY43"/>
  <c r="BX43"/>
  <c r="BW43"/>
  <c r="BV43"/>
  <c r="BU43"/>
  <c r="BT43"/>
  <c r="BS43"/>
  <c r="BM43"/>
  <c r="BJ43"/>
  <c r="BI43"/>
  <c r="BH43"/>
  <c r="BF43"/>
  <c r="BD43"/>
  <c r="BB43"/>
  <c r="AZ43"/>
  <c r="AX43"/>
  <c r="AW43"/>
  <c r="AV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M43"/>
  <c r="L43"/>
  <c r="J43"/>
  <c r="H43"/>
  <c r="F43"/>
  <c r="D43"/>
  <c r="NE42"/>
  <c r="NA41"/>
  <c r="MZ41"/>
  <c r="MY41"/>
  <c r="MX41"/>
  <c r="MW41"/>
  <c r="MV41"/>
  <c r="MU41"/>
  <c r="MS41"/>
  <c r="MR41"/>
  <c r="MQ41"/>
  <c r="MP41"/>
  <c r="MO41"/>
  <c r="MN41"/>
  <c r="MM41"/>
  <c r="ML41"/>
  <c r="MK41"/>
  <c r="MJ41"/>
  <c r="MG41"/>
  <c r="MF41"/>
  <c r="ME41"/>
  <c r="MD41"/>
  <c r="MC41"/>
  <c r="MA41"/>
  <c r="LX41"/>
  <c r="LW41"/>
  <c r="LU41"/>
  <c r="LT41"/>
  <c r="LS41"/>
  <c r="LR41"/>
  <c r="LQ41"/>
  <c r="LP41"/>
  <c r="LO41"/>
  <c r="LN41"/>
  <c r="LJ41"/>
  <c r="LE41"/>
  <c r="LD41"/>
  <c r="LC41"/>
  <c r="LB41"/>
  <c r="LA41"/>
  <c r="KZ41"/>
  <c r="KY41"/>
  <c r="KX41"/>
  <c r="KW41"/>
  <c r="KV41"/>
  <c r="KU41"/>
  <c r="KT41"/>
  <c r="KS41"/>
  <c r="KR41"/>
  <c r="KQ41"/>
  <c r="KP41"/>
  <c r="KO41"/>
  <c r="KN41"/>
  <c r="KM41"/>
  <c r="KK41"/>
  <c r="KI41"/>
  <c r="KH41"/>
  <c r="KG41"/>
  <c r="KF41"/>
  <c r="KE41"/>
  <c r="KC41"/>
  <c r="KB41"/>
  <c r="KA41"/>
  <c r="JZ41"/>
  <c r="JY41"/>
  <c r="JX41"/>
  <c r="JV41"/>
  <c r="JU41"/>
  <c r="JT41"/>
  <c r="JS41"/>
  <c r="JR41"/>
  <c r="JM41"/>
  <c r="JK41"/>
  <c r="JJ41"/>
  <c r="JI41"/>
  <c r="JH41"/>
  <c r="JG41"/>
  <c r="JA41"/>
  <c r="IV41"/>
  <c r="IU41"/>
  <c r="IQ41"/>
  <c r="IN41"/>
  <c r="IM41"/>
  <c r="IL41"/>
  <c r="IK41"/>
  <c r="IJ41"/>
  <c r="II41"/>
  <c r="IH41"/>
  <c r="IG41"/>
  <c r="IF41"/>
  <c r="ID41"/>
  <c r="IB41"/>
  <c r="IA41"/>
  <c r="HX41"/>
  <c r="HW41"/>
  <c r="HU41"/>
  <c r="HT41"/>
  <c r="HR41"/>
  <c r="HL41"/>
  <c r="HJ41"/>
  <c r="HF41"/>
  <c r="GY41"/>
  <c r="GX41"/>
  <c r="GW41"/>
  <c r="GV41"/>
  <c r="GU41"/>
  <c r="GT41"/>
  <c r="GS41"/>
  <c r="GR41"/>
  <c r="GP41"/>
  <c r="GN41"/>
  <c r="GK41"/>
  <c r="GJ41"/>
  <c r="GI41"/>
  <c r="GH41"/>
  <c r="GG41"/>
  <c r="GF41"/>
  <c r="GE41"/>
  <c r="GD41"/>
  <c r="FS41"/>
  <c r="FR41"/>
  <c r="FQ41"/>
  <c r="FP41"/>
  <c r="FO41"/>
  <c r="FN41"/>
  <c r="FM41"/>
  <c r="FL41"/>
  <c r="FK41"/>
  <c r="FJ41"/>
  <c r="FH41"/>
  <c r="FG41"/>
  <c r="FF41"/>
  <c r="FE41"/>
  <c r="FD41"/>
  <c r="FC41"/>
  <c r="FB41"/>
  <c r="FA41"/>
  <c r="EZ41"/>
  <c r="EY41"/>
  <c r="EX41"/>
  <c r="EW41"/>
  <c r="EV41"/>
  <c r="EU41"/>
  <c r="ER41"/>
  <c r="EQ41"/>
  <c r="EO41"/>
  <c r="EN41"/>
  <c r="EM41"/>
  <c r="EL41"/>
  <c r="EJ41"/>
  <c r="EI41"/>
  <c r="EH41"/>
  <c r="EF41"/>
  <c r="EE41"/>
  <c r="EC41"/>
  <c r="EB41"/>
  <c r="EA41"/>
  <c r="DZ41"/>
  <c r="DY41"/>
  <c r="DX41"/>
  <c r="DW41"/>
  <c r="DV41"/>
  <c r="DU41"/>
  <c r="DT41"/>
  <c r="DS41"/>
  <c r="DR41"/>
  <c r="DQ41"/>
  <c r="DO41"/>
  <c r="DN41"/>
  <c r="DM41"/>
  <c r="DL41"/>
  <c r="DK41"/>
  <c r="DJ41"/>
  <c r="DI41"/>
  <c r="DG41"/>
  <c r="DF41"/>
  <c r="DE41"/>
  <c r="DC41"/>
  <c r="DA41"/>
  <c r="CZ41"/>
  <c r="CY41"/>
  <c r="CW41"/>
  <c r="CU41"/>
  <c r="CT41"/>
  <c r="CS41"/>
  <c r="CR41"/>
  <c r="CQ41"/>
  <c r="CP41"/>
  <c r="CO41"/>
  <c r="CN41"/>
  <c r="CM41"/>
  <c r="CL41"/>
  <c r="CK41"/>
  <c r="CJ41"/>
  <c r="CI41"/>
  <c r="CG41"/>
  <c r="CF41"/>
  <c r="CD41"/>
  <c r="CC41"/>
  <c r="BY41"/>
  <c r="BX41"/>
  <c r="BW41"/>
  <c r="BV41"/>
  <c r="BU41"/>
  <c r="BT41"/>
  <c r="BS41"/>
  <c r="BM41"/>
  <c r="BJ41"/>
  <c r="BI41"/>
  <c r="BH41"/>
  <c r="BF41"/>
  <c r="BD41"/>
  <c r="BB41"/>
  <c r="AZ41"/>
  <c r="AX41"/>
  <c r="AW41"/>
  <c r="AV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M41"/>
  <c r="L41"/>
  <c r="J41"/>
  <c r="H41"/>
  <c r="F41"/>
  <c r="D41"/>
  <c r="NA40"/>
  <c r="MZ40"/>
  <c r="MY40"/>
  <c r="MX40"/>
  <c r="MW40"/>
  <c r="MV40"/>
  <c r="MU40"/>
  <c r="MS40"/>
  <c r="MR40"/>
  <c r="MQ40"/>
  <c r="MP40"/>
  <c r="MO40"/>
  <c r="MN40"/>
  <c r="MM40"/>
  <c r="ML40"/>
  <c r="MK40"/>
  <c r="MJ40"/>
  <c r="MI40"/>
  <c r="MG40"/>
  <c r="MF40"/>
  <c r="ME40"/>
  <c r="MD40"/>
  <c r="MC40"/>
  <c r="MA40"/>
  <c r="LX40"/>
  <c r="LW40"/>
  <c r="LU40"/>
  <c r="LT40"/>
  <c r="LS40"/>
  <c r="LR40"/>
  <c r="LQ40"/>
  <c r="LP40"/>
  <c r="LO40"/>
  <c r="LN40"/>
  <c r="LJ40"/>
  <c r="LE40"/>
  <c r="LD40"/>
  <c r="LC40"/>
  <c r="LB40"/>
  <c r="LA40"/>
  <c r="KZ40"/>
  <c r="KY40"/>
  <c r="KX40"/>
  <c r="KW40"/>
  <c r="KV40"/>
  <c r="KU40"/>
  <c r="KT40"/>
  <c r="KS40"/>
  <c r="KR40"/>
  <c r="KQ40"/>
  <c r="KP40"/>
  <c r="KO40"/>
  <c r="KN40"/>
  <c r="KM40"/>
  <c r="KK40"/>
  <c r="KI40"/>
  <c r="KH40"/>
  <c r="KG40"/>
  <c r="KF40"/>
  <c r="KE40"/>
  <c r="KC40"/>
  <c r="KB40"/>
  <c r="KA40"/>
  <c r="JZ40"/>
  <c r="JY40"/>
  <c r="JX40"/>
  <c r="JV40"/>
  <c r="JU40"/>
  <c r="JT40"/>
  <c r="JS40"/>
  <c r="JR40"/>
  <c r="JK40"/>
  <c r="JI40"/>
  <c r="JH40"/>
  <c r="JG40"/>
  <c r="JA40"/>
  <c r="IV40"/>
  <c r="IU40"/>
  <c r="IQ40"/>
  <c r="IN40"/>
  <c r="IM40"/>
  <c r="IL40"/>
  <c r="IK40"/>
  <c r="IJ40"/>
  <c r="II40"/>
  <c r="IH40"/>
  <c r="IG40"/>
  <c r="IF40"/>
  <c r="ID40"/>
  <c r="IB40"/>
  <c r="IA40"/>
  <c r="HX40"/>
  <c r="HW40"/>
  <c r="HU40"/>
  <c r="HT40"/>
  <c r="HR40"/>
  <c r="HL40"/>
  <c r="HJ40"/>
  <c r="HF40"/>
  <c r="GY40"/>
  <c r="GX40"/>
  <c r="GW40"/>
  <c r="GV40"/>
  <c r="GU40"/>
  <c r="GT40"/>
  <c r="GS40"/>
  <c r="GR40"/>
  <c r="GN40"/>
  <c r="GK40"/>
  <c r="GJ40"/>
  <c r="GI40"/>
  <c r="GH40"/>
  <c r="GG40"/>
  <c r="GF40"/>
  <c r="GE40"/>
  <c r="GD40"/>
  <c r="FS40"/>
  <c r="FR40"/>
  <c r="FQ40"/>
  <c r="FP40"/>
  <c r="FO40"/>
  <c r="FN40"/>
  <c r="FM40"/>
  <c r="FL40"/>
  <c r="FK40"/>
  <c r="FJ40"/>
  <c r="FH40"/>
  <c r="FG40"/>
  <c r="FF40"/>
  <c r="FE40"/>
  <c r="FD40"/>
  <c r="FC40"/>
  <c r="FB40"/>
  <c r="FA40"/>
  <c r="EZ40"/>
  <c r="EY40"/>
  <c r="EX40"/>
  <c r="EW40"/>
  <c r="EV40"/>
  <c r="EU40"/>
  <c r="ER40"/>
  <c r="EQ40"/>
  <c r="EO40"/>
  <c r="EN40"/>
  <c r="EM40"/>
  <c r="EL40"/>
  <c r="EJ40"/>
  <c r="EI40"/>
  <c r="EH40"/>
  <c r="EF40"/>
  <c r="EE40"/>
  <c r="EC40"/>
  <c r="EB40"/>
  <c r="EA40"/>
  <c r="DZ40"/>
  <c r="DX40"/>
  <c r="DW40"/>
  <c r="DU40"/>
  <c r="DS40"/>
  <c r="DR40"/>
  <c r="DO40"/>
  <c r="DN40"/>
  <c r="DM40"/>
  <c r="DL40"/>
  <c r="DK40"/>
  <c r="DJ40"/>
  <c r="DI40"/>
  <c r="DG40"/>
  <c r="DF40"/>
  <c r="DE40"/>
  <c r="DC40"/>
  <c r="DA40"/>
  <c r="CZ40"/>
  <c r="CY40"/>
  <c r="CW40"/>
  <c r="CU40"/>
  <c r="CT40"/>
  <c r="CS40"/>
  <c r="CR40"/>
  <c r="CO40"/>
  <c r="CN40"/>
  <c r="CM40"/>
  <c r="CL40"/>
  <c r="CK40"/>
  <c r="CJ40"/>
  <c r="CI40"/>
  <c r="CG40"/>
  <c r="BW40"/>
  <c r="BV40"/>
  <c r="BU40"/>
  <c r="BT40"/>
  <c r="BS40"/>
  <c r="BM40"/>
  <c r="BJ40"/>
  <c r="BI40"/>
  <c r="BH40"/>
  <c r="BF40"/>
  <c r="BB40"/>
  <c r="AZ40"/>
  <c r="AX40"/>
  <c r="AW40"/>
  <c r="AV40"/>
  <c r="AT40"/>
  <c r="AS40"/>
  <c r="AR40"/>
  <c r="AO40"/>
  <c r="AN40"/>
  <c r="AM40"/>
  <c r="AL40"/>
  <c r="AK40"/>
  <c r="AJ40"/>
  <c r="AI40"/>
  <c r="AH40"/>
  <c r="AG40"/>
  <c r="AF40"/>
  <c r="AE40"/>
  <c r="AC40"/>
  <c r="AB40"/>
  <c r="AA40"/>
  <c r="Z40"/>
  <c r="X40"/>
  <c r="W40"/>
  <c r="V40"/>
  <c r="U40"/>
  <c r="S40"/>
  <c r="R40"/>
  <c r="Q40"/>
  <c r="P40"/>
  <c r="O40"/>
  <c r="L40"/>
  <c r="H40"/>
  <c r="D40"/>
  <c r="HU20"/>
  <c r="HU15" s="1"/>
  <c r="FJ20"/>
  <c r="FG20"/>
  <c r="FG15" s="1"/>
  <c r="FF20"/>
  <c r="FD20"/>
  <c r="CG20"/>
  <c r="CD20"/>
  <c r="BU20"/>
  <c r="BT20"/>
  <c r="MI17"/>
  <c r="MI41" s="1"/>
  <c r="CH17"/>
  <c r="JO16"/>
  <c r="JN16"/>
  <c r="JM16"/>
  <c r="JM40" s="1"/>
  <c r="JJ16"/>
  <c r="JJ40" s="1"/>
  <c r="HO16"/>
  <c r="GP16"/>
  <c r="GP40" s="1"/>
  <c r="DY16"/>
  <c r="DY40" s="1"/>
  <c r="DV16"/>
  <c r="DV40" s="1"/>
  <c r="DT16"/>
  <c r="DT40" s="1"/>
  <c r="DQ16"/>
  <c r="DQ40" s="1"/>
  <c r="CQ16"/>
  <c r="CQ40" s="1"/>
  <c r="CP16"/>
  <c r="CP40" s="1"/>
  <c r="CF16"/>
  <c r="CF40" s="1"/>
  <c r="CE16"/>
  <c r="CE15" s="1"/>
  <c r="CE54" s="1"/>
  <c r="CD16"/>
  <c r="CD40" s="1"/>
  <c r="CC16"/>
  <c r="CC40" s="1"/>
  <c r="CB16"/>
  <c r="BZ16"/>
  <c r="BY16"/>
  <c r="BY40" s="1"/>
  <c r="BX16"/>
  <c r="BX40" s="1"/>
  <c r="BD16"/>
  <c r="BD40" s="1"/>
  <c r="AQ16"/>
  <c r="AQ40" s="1"/>
  <c r="AP16"/>
  <c r="AP40" s="1"/>
  <c r="AD16"/>
  <c r="AD40" s="1"/>
  <c r="Y16"/>
  <c r="Y40" s="1"/>
  <c r="T16"/>
  <c r="T40" s="1"/>
  <c r="M16"/>
  <c r="M40" s="1"/>
  <c r="J16"/>
  <c r="J40" s="1"/>
  <c r="F16"/>
  <c r="F40" s="1"/>
  <c r="ND15"/>
  <c r="ND54" s="1"/>
  <c r="NC15"/>
  <c r="NC54" s="1"/>
  <c r="NB15"/>
  <c r="NB54" s="1"/>
  <c r="NA15"/>
  <c r="NA54" s="1"/>
  <c r="MZ15"/>
  <c r="MZ54" s="1"/>
  <c r="MY15"/>
  <c r="MY54" s="1"/>
  <c r="MX15"/>
  <c r="MX54" s="1"/>
  <c r="MW15"/>
  <c r="MW54" s="1"/>
  <c r="MV15"/>
  <c r="MV54" s="1"/>
  <c r="MU15"/>
  <c r="MU54" s="1"/>
  <c r="MT15"/>
  <c r="MT54" s="1"/>
  <c r="MS15"/>
  <c r="MS54" s="1"/>
  <c r="MR15"/>
  <c r="MR54" s="1"/>
  <c r="MQ15"/>
  <c r="MQ54" s="1"/>
  <c r="MP15"/>
  <c r="MP54" s="1"/>
  <c r="MO15"/>
  <c r="MO54" s="1"/>
  <c r="MN15"/>
  <c r="MN54" s="1"/>
  <c r="MM15"/>
  <c r="MM54" s="1"/>
  <c r="ML15"/>
  <c r="ML54" s="1"/>
  <c r="MK15"/>
  <c r="MK54" s="1"/>
  <c r="MJ15"/>
  <c r="MJ54" s="1"/>
  <c r="MI15"/>
  <c r="MI54" s="1"/>
  <c r="MH15"/>
  <c r="MH54" s="1"/>
  <c r="MG15"/>
  <c r="MG54" s="1"/>
  <c r="MF15"/>
  <c r="MF54" s="1"/>
  <c r="ME15"/>
  <c r="ME54" s="1"/>
  <c r="MD15"/>
  <c r="MD54" s="1"/>
  <c r="MC15"/>
  <c r="MC54" s="1"/>
  <c r="MB15"/>
  <c r="MB54" s="1"/>
  <c r="MA15"/>
  <c r="MA54" s="1"/>
  <c r="LZ15"/>
  <c r="LZ54" s="1"/>
  <c r="LY15"/>
  <c r="LY54" s="1"/>
  <c r="LX15"/>
  <c r="LX54" s="1"/>
  <c r="LW15"/>
  <c r="LW54" s="1"/>
  <c r="LV15"/>
  <c r="LV54" s="1"/>
  <c r="LU15"/>
  <c r="LU54" s="1"/>
  <c r="LT15"/>
  <c r="LT54" s="1"/>
  <c r="LS15"/>
  <c r="LS54" s="1"/>
  <c r="LR15"/>
  <c r="LR54" s="1"/>
  <c r="LQ15"/>
  <c r="LQ54" s="1"/>
  <c r="LP15"/>
  <c r="LP54" s="1"/>
  <c r="LO15"/>
  <c r="LO54" s="1"/>
  <c r="LN15"/>
  <c r="LN54" s="1"/>
  <c r="LM15"/>
  <c r="LM54" s="1"/>
  <c r="LL15"/>
  <c r="LL54" s="1"/>
  <c r="LK15"/>
  <c r="LK54" s="1"/>
  <c r="LJ15"/>
  <c r="LJ54" s="1"/>
  <c r="LI15"/>
  <c r="LI54" s="1"/>
  <c r="LH15"/>
  <c r="LH54" s="1"/>
  <c r="LG15"/>
  <c r="LG54" s="1"/>
  <c r="LF15"/>
  <c r="LF54" s="1"/>
  <c r="LE15"/>
  <c r="LE54" s="1"/>
  <c r="LD15"/>
  <c r="LD54" s="1"/>
  <c r="LC15"/>
  <c r="LC54" s="1"/>
  <c r="LB15"/>
  <c r="LB54" s="1"/>
  <c r="LA15"/>
  <c r="LA54" s="1"/>
  <c r="KZ15"/>
  <c r="KZ54" s="1"/>
  <c r="KY15"/>
  <c r="KY54" s="1"/>
  <c r="KX15"/>
  <c r="KX54" s="1"/>
  <c r="KW15"/>
  <c r="KW54" s="1"/>
  <c r="KV15"/>
  <c r="KV54" s="1"/>
  <c r="KU15"/>
  <c r="KU54" s="1"/>
  <c r="KT15"/>
  <c r="KT54" s="1"/>
  <c r="KS15"/>
  <c r="KS54" s="1"/>
  <c r="KR15"/>
  <c r="KR54" s="1"/>
  <c r="KQ15"/>
  <c r="KQ54" s="1"/>
  <c r="KP15"/>
  <c r="KP54" s="1"/>
  <c r="KO15"/>
  <c r="KO54" s="1"/>
  <c r="KN15"/>
  <c r="KN54" s="1"/>
  <c r="KM15"/>
  <c r="KM54" s="1"/>
  <c r="KL15"/>
  <c r="KL54" s="1"/>
  <c r="KK15"/>
  <c r="KK54" s="1"/>
  <c r="KJ15"/>
  <c r="KJ54" s="1"/>
  <c r="KI15"/>
  <c r="KI54" s="1"/>
  <c r="KH15"/>
  <c r="KH54" s="1"/>
  <c r="KG15"/>
  <c r="KG54" s="1"/>
  <c r="KF15"/>
  <c r="KF54" s="1"/>
  <c r="KE15"/>
  <c r="KE54" s="1"/>
  <c r="KD15"/>
  <c r="KD54" s="1"/>
  <c r="KC15"/>
  <c r="KC54" s="1"/>
  <c r="KB15"/>
  <c r="KB54" s="1"/>
  <c r="KA15"/>
  <c r="KA54" s="1"/>
  <c r="JZ15"/>
  <c r="JZ54" s="1"/>
  <c r="JY15"/>
  <c r="JY54" s="1"/>
  <c r="JX15"/>
  <c r="JX54" s="1"/>
  <c r="JW15"/>
  <c r="JW54" s="1"/>
  <c r="JV15"/>
  <c r="JV54" s="1"/>
  <c r="JU15"/>
  <c r="JU54" s="1"/>
  <c r="JT15"/>
  <c r="JT54" s="1"/>
  <c r="JS15"/>
  <c r="JS54" s="1"/>
  <c r="JR15"/>
  <c r="JR54" s="1"/>
  <c r="JQ15"/>
  <c r="JQ54" s="1"/>
  <c r="JP15"/>
  <c r="JP54" s="1"/>
  <c r="JO15"/>
  <c r="JO54" s="1"/>
  <c r="JN15"/>
  <c r="JN54" s="1"/>
  <c r="JM15"/>
  <c r="JM54" s="1"/>
  <c r="JL15"/>
  <c r="JL54" s="1"/>
  <c r="JK15"/>
  <c r="JK54" s="1"/>
  <c r="JJ15"/>
  <c r="JJ54" s="1"/>
  <c r="JI15"/>
  <c r="JI54" s="1"/>
  <c r="JH15"/>
  <c r="JH54" s="1"/>
  <c r="JG15"/>
  <c r="JG54" s="1"/>
  <c r="JF15"/>
  <c r="JF54" s="1"/>
  <c r="JE15"/>
  <c r="JE54" s="1"/>
  <c r="JD15"/>
  <c r="JD54" s="1"/>
  <c r="JC15"/>
  <c r="JC54" s="1"/>
  <c r="JB15"/>
  <c r="JB54" s="1"/>
  <c r="JA15"/>
  <c r="JA54" s="1"/>
  <c r="IZ15"/>
  <c r="IZ54" s="1"/>
  <c r="IY15"/>
  <c r="IY54" s="1"/>
  <c r="IX15"/>
  <c r="IX54" s="1"/>
  <c r="IW15"/>
  <c r="IW54" s="1"/>
  <c r="IV15"/>
  <c r="IV54" s="1"/>
  <c r="IU15"/>
  <c r="IU54" s="1"/>
  <c r="IT15"/>
  <c r="IT54" s="1"/>
  <c r="IS15"/>
  <c r="IS54" s="1"/>
  <c r="IR15"/>
  <c r="IR54" s="1"/>
  <c r="IQ15"/>
  <c r="IQ54" s="1"/>
  <c r="IP15"/>
  <c r="IP54" s="1"/>
  <c r="IO15"/>
  <c r="IO54" s="1"/>
  <c r="IN15"/>
  <c r="IN54" s="1"/>
  <c r="IM15"/>
  <c r="IM54" s="1"/>
  <c r="IL15"/>
  <c r="IL54" s="1"/>
  <c r="IK15"/>
  <c r="IK54" s="1"/>
  <c r="IJ15"/>
  <c r="IJ54" s="1"/>
  <c r="II15"/>
  <c r="II54" s="1"/>
  <c r="IH15"/>
  <c r="IH54" s="1"/>
  <c r="IG15"/>
  <c r="IG54" s="1"/>
  <c r="IF15"/>
  <c r="IF54" s="1"/>
  <c r="IE15"/>
  <c r="IE54" s="1"/>
  <c r="ID15"/>
  <c r="ID54" s="1"/>
  <c r="IC15"/>
  <c r="IC54" s="1"/>
  <c r="IB15"/>
  <c r="IB54" s="1"/>
  <c r="IA15"/>
  <c r="IA54" s="1"/>
  <c r="HZ15"/>
  <c r="HZ54" s="1"/>
  <c r="HY15"/>
  <c r="HY54" s="1"/>
  <c r="HX15"/>
  <c r="HX54" s="1"/>
  <c r="HW15"/>
  <c r="HW54" s="1"/>
  <c r="HV15"/>
  <c r="HV54" s="1"/>
  <c r="HT15"/>
  <c r="HT54" s="1"/>
  <c r="HS15"/>
  <c r="HS54" s="1"/>
  <c r="HR15"/>
  <c r="HR54" s="1"/>
  <c r="HQ15"/>
  <c r="HQ54" s="1"/>
  <c r="HP15"/>
  <c r="HP54" s="1"/>
  <c r="HO15"/>
  <c r="HO54" s="1"/>
  <c r="HN15"/>
  <c r="HN54" s="1"/>
  <c r="HM15"/>
  <c r="HM54" s="1"/>
  <c r="HL15"/>
  <c r="HL54" s="1"/>
  <c r="HK15"/>
  <c r="HK54" s="1"/>
  <c r="HJ15"/>
  <c r="HJ54" s="1"/>
  <c r="HI15"/>
  <c r="HI54" s="1"/>
  <c r="HH15"/>
  <c r="HH54" s="1"/>
  <c r="HG15"/>
  <c r="HG54" s="1"/>
  <c r="HF15"/>
  <c r="HF54" s="1"/>
  <c r="HE15"/>
  <c r="HE54" s="1"/>
  <c r="HD15"/>
  <c r="HD54" s="1"/>
  <c r="HC15"/>
  <c r="HC54" s="1"/>
  <c r="HB15"/>
  <c r="HB54" s="1"/>
  <c r="HA15"/>
  <c r="HA54" s="1"/>
  <c r="GZ15"/>
  <c r="GZ54" s="1"/>
  <c r="GY15"/>
  <c r="GY54" s="1"/>
  <c r="GX15"/>
  <c r="GX54" s="1"/>
  <c r="GW15"/>
  <c r="GW54" s="1"/>
  <c r="GV15"/>
  <c r="GV54" s="1"/>
  <c r="GU15"/>
  <c r="GU54" s="1"/>
  <c r="GT15"/>
  <c r="GT54" s="1"/>
  <c r="GS15"/>
  <c r="GS54" s="1"/>
  <c r="GR15"/>
  <c r="GR54" s="1"/>
  <c r="GQ15"/>
  <c r="GQ54" s="1"/>
  <c r="GP15"/>
  <c r="GP54" s="1"/>
  <c r="GO15"/>
  <c r="GO54" s="1"/>
  <c r="GN15"/>
  <c r="GN54" s="1"/>
  <c r="GM15"/>
  <c r="GM54" s="1"/>
  <c r="GL15"/>
  <c r="GL54" s="1"/>
  <c r="GK15"/>
  <c r="GK54" s="1"/>
  <c r="GJ15"/>
  <c r="GJ54" s="1"/>
  <c r="GI15"/>
  <c r="GI54" s="1"/>
  <c r="GH15"/>
  <c r="GH54" s="1"/>
  <c r="GG15"/>
  <c r="GG54" s="1"/>
  <c r="GF15"/>
  <c r="GF54" s="1"/>
  <c r="GE15"/>
  <c r="GE54" s="1"/>
  <c r="GD15"/>
  <c r="GD54" s="1"/>
  <c r="GC15"/>
  <c r="GC54" s="1"/>
  <c r="GB15"/>
  <c r="GB54" s="1"/>
  <c r="GA15"/>
  <c r="GA54" s="1"/>
  <c r="FZ15"/>
  <c r="FZ54" s="1"/>
  <c r="FY15"/>
  <c r="FY54" s="1"/>
  <c r="FX15"/>
  <c r="FX54" s="1"/>
  <c r="FW15"/>
  <c r="FW54" s="1"/>
  <c r="FV15"/>
  <c r="FV54" s="1"/>
  <c r="FU15"/>
  <c r="FU54" s="1"/>
  <c r="FT15"/>
  <c r="FT54" s="1"/>
  <c r="FS15"/>
  <c r="FS54" s="1"/>
  <c r="FR15"/>
  <c r="FR54" s="1"/>
  <c r="FQ15"/>
  <c r="FQ54" s="1"/>
  <c r="FP15"/>
  <c r="FP54" s="1"/>
  <c r="FO15"/>
  <c r="FO54" s="1"/>
  <c r="FN15"/>
  <c r="FN54" s="1"/>
  <c r="FM15"/>
  <c r="FM54" s="1"/>
  <c r="FL15"/>
  <c r="FL54" s="1"/>
  <c r="FK15"/>
  <c r="FK54" s="1"/>
  <c r="FJ15"/>
  <c r="FJ54" s="1"/>
  <c r="FI15"/>
  <c r="FI54" s="1"/>
  <c r="FH15"/>
  <c r="FH54" s="1"/>
  <c r="FF15"/>
  <c r="FF54" s="1"/>
  <c r="FE15"/>
  <c r="FE54" s="1"/>
  <c r="FD15"/>
  <c r="FD54" s="1"/>
  <c r="FC15"/>
  <c r="FC54" s="1"/>
  <c r="FB15"/>
  <c r="FB54" s="1"/>
  <c r="FA15"/>
  <c r="FA54" s="1"/>
  <c r="EZ15"/>
  <c r="EZ54" s="1"/>
  <c r="EY15"/>
  <c r="EY54" s="1"/>
  <c r="EX15"/>
  <c r="EX54" s="1"/>
  <c r="EW15"/>
  <c r="EW54" s="1"/>
  <c r="EV15"/>
  <c r="EV54" s="1"/>
  <c r="EU15"/>
  <c r="EU54" s="1"/>
  <c r="ET15"/>
  <c r="ET54" s="1"/>
  <c r="ES15"/>
  <c r="ES54" s="1"/>
  <c r="ER15"/>
  <c r="ER54" s="1"/>
  <c r="EQ15"/>
  <c r="EQ54" s="1"/>
  <c r="EP15"/>
  <c r="EP54" s="1"/>
  <c r="EO15"/>
  <c r="EO54" s="1"/>
  <c r="EN15"/>
  <c r="EN54" s="1"/>
  <c r="EM15"/>
  <c r="EM54" s="1"/>
  <c r="EL15"/>
  <c r="EL54" s="1"/>
  <c r="EK15"/>
  <c r="EK54" s="1"/>
  <c r="EJ15"/>
  <c r="EJ54" s="1"/>
  <c r="EI15"/>
  <c r="EI54" s="1"/>
  <c r="EH15"/>
  <c r="EH54" s="1"/>
  <c r="EG15"/>
  <c r="EG54" s="1"/>
  <c r="EF15"/>
  <c r="EF54" s="1"/>
  <c r="EE15"/>
  <c r="EE54" s="1"/>
  <c r="ED15"/>
  <c r="ED54" s="1"/>
  <c r="EC15"/>
  <c r="EC54" s="1"/>
  <c r="EB15"/>
  <c r="EB54" s="1"/>
  <c r="EA15"/>
  <c r="EA54" s="1"/>
  <c r="DZ15"/>
  <c r="DZ54" s="1"/>
  <c r="DY15"/>
  <c r="DY54" s="1"/>
  <c r="DX15"/>
  <c r="DX54" s="1"/>
  <c r="DW15"/>
  <c r="DW54" s="1"/>
  <c r="DV15"/>
  <c r="DV54" s="1"/>
  <c r="DU15"/>
  <c r="DU54" s="1"/>
  <c r="DT15"/>
  <c r="DT54" s="1"/>
  <c r="DS15"/>
  <c r="DS54" s="1"/>
  <c r="DR15"/>
  <c r="DR54" s="1"/>
  <c r="DP15"/>
  <c r="DP54" s="1"/>
  <c r="DO15"/>
  <c r="DO54" s="1"/>
  <c r="DN15"/>
  <c r="DN54" s="1"/>
  <c r="DM15"/>
  <c r="DM54" s="1"/>
  <c r="DL15"/>
  <c r="DL54" s="1"/>
  <c r="DK15"/>
  <c r="DK54" s="1"/>
  <c r="DJ15"/>
  <c r="DJ54" s="1"/>
  <c r="DI15"/>
  <c r="DI54" s="1"/>
  <c r="DH15"/>
  <c r="DH54" s="1"/>
  <c r="DG15"/>
  <c r="DG54" s="1"/>
  <c r="DF15"/>
  <c r="DF54" s="1"/>
  <c r="DE15"/>
  <c r="DE54" s="1"/>
  <c r="DD15"/>
  <c r="DD54" s="1"/>
  <c r="DC15"/>
  <c r="DC54" s="1"/>
  <c r="DB15"/>
  <c r="DB54" s="1"/>
  <c r="DA15"/>
  <c r="DA54" s="1"/>
  <c r="CZ15"/>
  <c r="CZ54" s="1"/>
  <c r="CY15"/>
  <c r="CY54" s="1"/>
  <c r="CX15"/>
  <c r="CX54" s="1"/>
  <c r="CW15"/>
  <c r="CW54" s="1"/>
  <c r="CV15"/>
  <c r="CV54" s="1"/>
  <c r="CU15"/>
  <c r="CU54" s="1"/>
  <c r="CT15"/>
  <c r="CT54" s="1"/>
  <c r="CS15"/>
  <c r="CS54" s="1"/>
  <c r="CR15"/>
  <c r="CR54" s="1"/>
  <c r="CQ15"/>
  <c r="CQ54" s="1"/>
  <c r="CP15"/>
  <c r="CP54" s="1"/>
  <c r="CO15"/>
  <c r="CO54" s="1"/>
  <c r="CN15"/>
  <c r="CN54" s="1"/>
  <c r="CM15"/>
  <c r="CM54" s="1"/>
  <c r="CL15"/>
  <c r="CL54" s="1"/>
  <c r="CK15"/>
  <c r="CK54" s="1"/>
  <c r="CJ15"/>
  <c r="CJ54" s="1"/>
  <c r="CI15"/>
  <c r="CI54" s="1"/>
  <c r="CH15"/>
  <c r="CH54" s="1"/>
  <c r="CG15"/>
  <c r="CG54" s="1"/>
  <c r="CF15"/>
  <c r="CF54" s="1"/>
  <c r="CD15"/>
  <c r="CD54" s="1"/>
  <c r="CB15"/>
  <c r="CB54" s="1"/>
  <c r="CA15"/>
  <c r="CA54" s="1"/>
  <c r="BZ15"/>
  <c r="BZ54" s="1"/>
  <c r="BY15"/>
  <c r="BY54" s="1"/>
  <c r="BX15"/>
  <c r="BX54" s="1"/>
  <c r="BW15"/>
  <c r="BW54" s="1"/>
  <c r="BV15"/>
  <c r="BV54" s="1"/>
  <c r="BU15"/>
  <c r="BU54" s="1"/>
  <c r="BT15"/>
  <c r="BT54" s="1"/>
  <c r="BS15"/>
  <c r="BS54" s="1"/>
  <c r="BR15"/>
  <c r="BR54" s="1"/>
  <c r="BQ15"/>
  <c r="BQ54" s="1"/>
  <c r="BP15"/>
  <c r="BP54" s="1"/>
  <c r="BO15"/>
  <c r="BO54" s="1"/>
  <c r="BN15"/>
  <c r="BN54" s="1"/>
  <c r="BM15"/>
  <c r="BM54" s="1"/>
  <c r="BL15"/>
  <c r="BL54" s="1"/>
  <c r="BK15"/>
  <c r="BK54" s="1"/>
  <c r="BJ15"/>
  <c r="BJ54" s="1"/>
  <c r="BI15"/>
  <c r="BI54" s="1"/>
  <c r="BH15"/>
  <c r="BH54" s="1"/>
  <c r="BG15"/>
  <c r="BG54" s="1"/>
  <c r="BF15"/>
  <c r="BF54" s="1"/>
  <c r="BE15"/>
  <c r="BE54" s="1"/>
  <c r="BD15"/>
  <c r="BD54" s="1"/>
  <c r="BC15"/>
  <c r="BC54" s="1"/>
  <c r="BB15"/>
  <c r="BB54" s="1"/>
  <c r="BA15"/>
  <c r="BA54" s="1"/>
  <c r="AZ15"/>
  <c r="AZ54" s="1"/>
  <c r="AY15"/>
  <c r="AY54" s="1"/>
  <c r="AX15"/>
  <c r="AX54" s="1"/>
  <c r="AW15"/>
  <c r="AW54" s="1"/>
  <c r="AV15"/>
  <c r="AV54" s="1"/>
  <c r="AU15"/>
  <c r="AU54" s="1"/>
  <c r="AT15"/>
  <c r="AT54" s="1"/>
  <c r="AS15"/>
  <c r="AS54" s="1"/>
  <c r="AR15"/>
  <c r="AR54" s="1"/>
  <c r="AP15"/>
  <c r="AP54" s="1"/>
  <c r="AO15"/>
  <c r="AO54" s="1"/>
  <c r="AN15"/>
  <c r="AN54" s="1"/>
  <c r="AM15"/>
  <c r="AM54" s="1"/>
  <c r="AL15"/>
  <c r="AL54" s="1"/>
  <c r="AK15"/>
  <c r="AK54" s="1"/>
  <c r="AJ15"/>
  <c r="AJ54" s="1"/>
  <c r="AI15"/>
  <c r="AI54" s="1"/>
  <c r="AH15"/>
  <c r="AH54" s="1"/>
  <c r="AG15"/>
  <c r="AG54" s="1"/>
  <c r="AF15"/>
  <c r="AF54" s="1"/>
  <c r="AE15"/>
  <c r="AE54" s="1"/>
  <c r="AD15"/>
  <c r="AD54" s="1"/>
  <c r="AC15"/>
  <c r="AC54" s="1"/>
  <c r="AB15"/>
  <c r="AB54" s="1"/>
  <c r="AA15"/>
  <c r="AA54" s="1"/>
  <c r="Z15"/>
  <c r="Z54" s="1"/>
  <c r="Y15"/>
  <c r="Y54" s="1"/>
  <c r="X15"/>
  <c r="X54" s="1"/>
  <c r="W15"/>
  <c r="W54" s="1"/>
  <c r="V15"/>
  <c r="V54" s="1"/>
  <c r="U15"/>
  <c r="U54" s="1"/>
  <c r="T15"/>
  <c r="T54" s="1"/>
  <c r="S15"/>
  <c r="S54" s="1"/>
  <c r="R15"/>
  <c r="R54" s="1"/>
  <c r="Q15"/>
  <c r="Q54" s="1"/>
  <c r="P15"/>
  <c r="P54" s="1"/>
  <c r="O15"/>
  <c r="O54" s="1"/>
  <c r="N15"/>
  <c r="N54" s="1"/>
  <c r="M15"/>
  <c r="M54" s="1"/>
  <c r="L15"/>
  <c r="L54" s="1"/>
  <c r="K15"/>
  <c r="K54" s="1"/>
  <c r="J15"/>
  <c r="J54" s="1"/>
  <c r="I15"/>
  <c r="I54" s="1"/>
  <c r="H15"/>
  <c r="H54" s="1"/>
  <c r="G15"/>
  <c r="G54" s="1"/>
  <c r="F15"/>
  <c r="F54" s="1"/>
  <c r="E15"/>
  <c r="E54" s="1"/>
  <c r="D15"/>
  <c r="D54" s="1"/>
  <c r="NB14"/>
  <c r="NB51" s="1"/>
  <c r="MX14"/>
  <c r="MX51" s="1"/>
  <c r="MU14"/>
  <c r="MU51" s="1"/>
  <c r="MS14"/>
  <c r="MS51" s="1"/>
  <c r="MR14"/>
  <c r="MR51" s="1"/>
  <c r="MQ14"/>
  <c r="MQ51" s="1"/>
  <c r="MP14"/>
  <c r="MP51" s="1"/>
  <c r="MO14"/>
  <c r="MO51" s="1"/>
  <c r="MN14"/>
  <c r="MN51" s="1"/>
  <c r="MM14"/>
  <c r="MM51" s="1"/>
  <c r="ML14"/>
  <c r="ML51" s="1"/>
  <c r="MK14"/>
  <c r="MK51" s="1"/>
  <c r="MJ14"/>
  <c r="MJ51" s="1"/>
  <c r="MI14"/>
  <c r="MI51" s="1"/>
  <c r="MH14"/>
  <c r="MH51" s="1"/>
  <c r="MG14"/>
  <c r="MG51" s="1"/>
  <c r="MF14"/>
  <c r="MF51" s="1"/>
  <c r="ME14"/>
  <c r="ME51" s="1"/>
  <c r="MD14"/>
  <c r="MD51" s="1"/>
  <c r="MC14"/>
  <c r="MC51" s="1"/>
  <c r="MB14"/>
  <c r="MB51" s="1"/>
  <c r="MA14"/>
  <c r="MA51" s="1"/>
  <c r="LZ14"/>
  <c r="LZ51" s="1"/>
  <c r="LY14"/>
  <c r="LY51" s="1"/>
  <c r="LX14"/>
  <c r="LX51" s="1"/>
  <c r="LW14"/>
  <c r="LW51" s="1"/>
  <c r="LV14"/>
  <c r="LV51" s="1"/>
  <c r="LU14"/>
  <c r="LU51" s="1"/>
  <c r="LT14"/>
  <c r="LT51" s="1"/>
  <c r="LS14"/>
  <c r="LS51" s="1"/>
  <c r="LR14"/>
  <c r="LR51" s="1"/>
  <c r="LQ14"/>
  <c r="LQ51" s="1"/>
  <c r="LP14"/>
  <c r="LP51" s="1"/>
  <c r="LO14"/>
  <c r="LO51" s="1"/>
  <c r="LN14"/>
  <c r="LN51" s="1"/>
  <c r="LM14"/>
  <c r="LM51" s="1"/>
  <c r="LL14"/>
  <c r="LL51" s="1"/>
  <c r="LK14"/>
  <c r="LK51" s="1"/>
  <c r="LJ14"/>
  <c r="LJ51" s="1"/>
  <c r="LI14"/>
  <c r="LI51" s="1"/>
  <c r="LH14"/>
  <c r="LH51" s="1"/>
  <c r="LG14"/>
  <c r="LG51" s="1"/>
  <c r="LF14"/>
  <c r="LF51" s="1"/>
  <c r="LE14"/>
  <c r="LE51" s="1"/>
  <c r="LD14"/>
  <c r="LD51" s="1"/>
  <c r="LC14"/>
  <c r="LC51" s="1"/>
  <c r="LB14"/>
  <c r="LB51" s="1"/>
  <c r="LA14"/>
  <c r="LA51" s="1"/>
  <c r="KZ14"/>
  <c r="KZ51" s="1"/>
  <c r="KY14"/>
  <c r="KY51" s="1"/>
  <c r="KX14"/>
  <c r="KX51" s="1"/>
  <c r="KW14"/>
  <c r="KW51" s="1"/>
  <c r="KV14"/>
  <c r="KV51" s="1"/>
  <c r="KU14"/>
  <c r="KU51" s="1"/>
  <c r="KT14"/>
  <c r="KT51" s="1"/>
  <c r="KS14"/>
  <c r="KS51" s="1"/>
  <c r="KR14"/>
  <c r="KR51" s="1"/>
  <c r="KQ14"/>
  <c r="KQ51" s="1"/>
  <c r="KP14"/>
  <c r="KP51" s="1"/>
  <c r="KO14"/>
  <c r="KO51" s="1"/>
  <c r="KN14"/>
  <c r="KN51" s="1"/>
  <c r="KM14"/>
  <c r="KM51" s="1"/>
  <c r="KL14"/>
  <c r="KL51" s="1"/>
  <c r="KK14"/>
  <c r="KK51" s="1"/>
  <c r="KJ14"/>
  <c r="KJ51" s="1"/>
  <c r="KI14"/>
  <c r="KI51" s="1"/>
  <c r="KH14"/>
  <c r="KH51" s="1"/>
  <c r="KG14"/>
  <c r="KG51" s="1"/>
  <c r="KF14"/>
  <c r="KF51" s="1"/>
  <c r="KE14"/>
  <c r="KE51" s="1"/>
  <c r="KD14"/>
  <c r="KD51" s="1"/>
  <c r="KC14"/>
  <c r="KC51" s="1"/>
  <c r="KB14"/>
  <c r="KB51" s="1"/>
  <c r="KA14"/>
  <c r="KA51" s="1"/>
  <c r="JZ14"/>
  <c r="JZ51" s="1"/>
  <c r="JY14"/>
  <c r="JY51" s="1"/>
  <c r="JX14"/>
  <c r="JX51" s="1"/>
  <c r="JW14"/>
  <c r="JW51" s="1"/>
  <c r="JV14"/>
  <c r="JV51" s="1"/>
  <c r="JU14"/>
  <c r="JU51" s="1"/>
  <c r="JT14"/>
  <c r="JT51" s="1"/>
  <c r="JS14"/>
  <c r="JS51" s="1"/>
  <c r="JR14"/>
  <c r="JR51" s="1"/>
  <c r="JQ14"/>
  <c r="JQ51" s="1"/>
  <c r="JP14"/>
  <c r="JP51" s="1"/>
  <c r="JO14"/>
  <c r="JO51" s="1"/>
  <c r="JN14"/>
  <c r="JN51" s="1"/>
  <c r="JM14"/>
  <c r="JM51" s="1"/>
  <c r="JL14"/>
  <c r="JL51" s="1"/>
  <c r="JK14"/>
  <c r="JK51" s="1"/>
  <c r="JJ14"/>
  <c r="JJ51" s="1"/>
  <c r="JI14"/>
  <c r="JI51" s="1"/>
  <c r="JH14"/>
  <c r="JH51" s="1"/>
  <c r="JG14"/>
  <c r="JG51" s="1"/>
  <c r="JF14"/>
  <c r="JF51" s="1"/>
  <c r="JE14"/>
  <c r="JE51" s="1"/>
  <c r="JD14"/>
  <c r="JD51" s="1"/>
  <c r="JC14"/>
  <c r="JC51" s="1"/>
  <c r="JB14"/>
  <c r="JB51" s="1"/>
  <c r="JA14"/>
  <c r="JA51" s="1"/>
  <c r="IZ14"/>
  <c r="IZ51" s="1"/>
  <c r="IY14"/>
  <c r="IY51" s="1"/>
  <c r="IX14"/>
  <c r="IX51" s="1"/>
  <c r="IW14"/>
  <c r="IW51" s="1"/>
  <c r="IV14"/>
  <c r="IV51" s="1"/>
  <c r="IU14"/>
  <c r="IU51" s="1"/>
  <c r="IT14"/>
  <c r="IT51" s="1"/>
  <c r="IS14"/>
  <c r="IS51" s="1"/>
  <c r="IR14"/>
  <c r="IR51" s="1"/>
  <c r="IQ14"/>
  <c r="IQ51" s="1"/>
  <c r="IP14"/>
  <c r="IP51" s="1"/>
  <c r="IO14"/>
  <c r="IO51" s="1"/>
  <c r="IN14"/>
  <c r="IN51" s="1"/>
  <c r="IM14"/>
  <c r="IM51" s="1"/>
  <c r="IL14"/>
  <c r="IL51" s="1"/>
  <c r="IK14"/>
  <c r="IK51" s="1"/>
  <c r="IJ14"/>
  <c r="IJ51" s="1"/>
  <c r="II14"/>
  <c r="II51" s="1"/>
  <c r="IH14"/>
  <c r="IH51" s="1"/>
  <c r="IG14"/>
  <c r="IG51" s="1"/>
  <c r="IF14"/>
  <c r="IF51" s="1"/>
  <c r="IE14"/>
  <c r="IE51" s="1"/>
  <c r="ID14"/>
  <c r="ID51" s="1"/>
  <c r="IC14"/>
  <c r="IC51" s="1"/>
  <c r="IB14"/>
  <c r="IB51" s="1"/>
  <c r="IA14"/>
  <c r="IA51" s="1"/>
  <c r="HZ14"/>
  <c r="HZ51" s="1"/>
  <c r="HY14"/>
  <c r="HY51" s="1"/>
  <c r="HX14"/>
  <c r="HX51" s="1"/>
  <c r="HW14"/>
  <c r="HW51" s="1"/>
  <c r="HV14"/>
  <c r="HV51" s="1"/>
  <c r="HT14"/>
  <c r="HT51" s="1"/>
  <c r="HS14"/>
  <c r="HS51" s="1"/>
  <c r="HR14"/>
  <c r="HR51" s="1"/>
  <c r="HQ14"/>
  <c r="HQ51" s="1"/>
  <c r="HP14"/>
  <c r="HP51" s="1"/>
  <c r="HO14"/>
  <c r="HO51" s="1"/>
  <c r="HN14"/>
  <c r="HN51" s="1"/>
  <c r="HM14"/>
  <c r="HM51" s="1"/>
  <c r="HL14"/>
  <c r="HL51" s="1"/>
  <c r="HK14"/>
  <c r="HK51" s="1"/>
  <c r="HJ14"/>
  <c r="HJ51" s="1"/>
  <c r="HI14"/>
  <c r="HI51" s="1"/>
  <c r="HH14"/>
  <c r="HH51" s="1"/>
  <c r="HG14"/>
  <c r="HG51" s="1"/>
  <c r="HF14"/>
  <c r="HF51" s="1"/>
  <c r="HE14"/>
  <c r="HE51" s="1"/>
  <c r="HD14"/>
  <c r="HD51" s="1"/>
  <c r="HC14"/>
  <c r="HC51" s="1"/>
  <c r="HB14"/>
  <c r="HB51" s="1"/>
  <c r="HA14"/>
  <c r="HA51" s="1"/>
  <c r="GZ14"/>
  <c r="GZ51" s="1"/>
  <c r="GY14"/>
  <c r="GY51" s="1"/>
  <c r="GX14"/>
  <c r="GX51" s="1"/>
  <c r="GW14"/>
  <c r="GW51" s="1"/>
  <c r="GV14"/>
  <c r="GV51" s="1"/>
  <c r="GU14"/>
  <c r="GU51" s="1"/>
  <c r="GT14"/>
  <c r="GT51" s="1"/>
  <c r="GS14"/>
  <c r="GS51" s="1"/>
  <c r="GR14"/>
  <c r="GR51" s="1"/>
  <c r="GQ14"/>
  <c r="GQ51" s="1"/>
  <c r="GP14"/>
  <c r="GP51" s="1"/>
  <c r="GO14"/>
  <c r="GO51" s="1"/>
  <c r="GN14"/>
  <c r="GN51" s="1"/>
  <c r="GM14"/>
  <c r="GM51" s="1"/>
  <c r="GL14"/>
  <c r="GL51" s="1"/>
  <c r="GK14"/>
  <c r="GK51" s="1"/>
  <c r="GJ14"/>
  <c r="GJ51" s="1"/>
  <c r="GI14"/>
  <c r="GI51" s="1"/>
  <c r="GH14"/>
  <c r="GH51" s="1"/>
  <c r="GG14"/>
  <c r="GG51" s="1"/>
  <c r="GF14"/>
  <c r="GF51" s="1"/>
  <c r="GE14"/>
  <c r="GE51" s="1"/>
  <c r="GD14"/>
  <c r="GD51" s="1"/>
  <c r="GC14"/>
  <c r="GC51" s="1"/>
  <c r="GB14"/>
  <c r="GB51" s="1"/>
  <c r="GA14"/>
  <c r="GA51" s="1"/>
  <c r="FZ14"/>
  <c r="FZ51" s="1"/>
  <c r="FY14"/>
  <c r="FY51" s="1"/>
  <c r="FX14"/>
  <c r="FX51" s="1"/>
  <c r="FW14"/>
  <c r="FW51" s="1"/>
  <c r="FV14"/>
  <c r="FV51" s="1"/>
  <c r="FU14"/>
  <c r="FU51" s="1"/>
  <c r="FT14"/>
  <c r="FT51" s="1"/>
  <c r="FS14"/>
  <c r="FS51" s="1"/>
  <c r="FR14"/>
  <c r="FR51" s="1"/>
  <c r="FQ14"/>
  <c r="FQ51" s="1"/>
  <c r="FP14"/>
  <c r="FP51" s="1"/>
  <c r="FO14"/>
  <c r="FO51" s="1"/>
  <c r="FN14"/>
  <c r="FN51" s="1"/>
  <c r="FM14"/>
  <c r="FM51" s="1"/>
  <c r="FL14"/>
  <c r="FL51" s="1"/>
  <c r="FK14"/>
  <c r="FK51" s="1"/>
  <c r="FJ14"/>
  <c r="FJ51" s="1"/>
  <c r="FI14"/>
  <c r="FI51" s="1"/>
  <c r="FH14"/>
  <c r="FH51" s="1"/>
  <c r="FF14"/>
  <c r="FF51" s="1"/>
  <c r="FE14"/>
  <c r="FE51" s="1"/>
  <c r="FD14"/>
  <c r="FD51" s="1"/>
  <c r="FC14"/>
  <c r="FC51" s="1"/>
  <c r="FB14"/>
  <c r="FB51" s="1"/>
  <c r="FA14"/>
  <c r="FA51" s="1"/>
  <c r="EZ14"/>
  <c r="EZ51" s="1"/>
  <c r="EY14"/>
  <c r="EY51" s="1"/>
  <c r="EX14"/>
  <c r="EX51" s="1"/>
  <c r="EW14"/>
  <c r="EW51" s="1"/>
  <c r="EV14"/>
  <c r="EV51" s="1"/>
  <c r="EU14"/>
  <c r="EU51" s="1"/>
  <c r="ET14"/>
  <c r="ET51" s="1"/>
  <c r="ES14"/>
  <c r="ES51" s="1"/>
  <c r="ER14"/>
  <c r="ER51" s="1"/>
  <c r="EQ14"/>
  <c r="EQ51" s="1"/>
  <c r="EP14"/>
  <c r="EP51" s="1"/>
  <c r="EO14"/>
  <c r="EO51" s="1"/>
  <c r="EN14"/>
  <c r="EN51" s="1"/>
  <c r="EM14"/>
  <c r="EM51" s="1"/>
  <c r="EL14"/>
  <c r="EL51" s="1"/>
  <c r="EK14"/>
  <c r="EK51" s="1"/>
  <c r="EJ14"/>
  <c r="EJ51" s="1"/>
  <c r="EI14"/>
  <c r="EI51" s="1"/>
  <c r="EH14"/>
  <c r="EH51" s="1"/>
  <c r="EG14"/>
  <c r="EG51" s="1"/>
  <c r="EF14"/>
  <c r="EF51" s="1"/>
  <c r="EE14"/>
  <c r="EE51" s="1"/>
  <c r="ED14"/>
  <c r="ED51" s="1"/>
  <c r="EC14"/>
  <c r="EC51" s="1"/>
  <c r="EB14"/>
  <c r="EB51" s="1"/>
  <c r="EA14"/>
  <c r="EA51" s="1"/>
  <c r="DZ14"/>
  <c r="DZ51" s="1"/>
  <c r="DY14"/>
  <c r="DY51" s="1"/>
  <c r="DX14"/>
  <c r="DX51" s="1"/>
  <c r="DW14"/>
  <c r="DW51" s="1"/>
  <c r="DV14"/>
  <c r="DV51" s="1"/>
  <c r="DU14"/>
  <c r="DU51" s="1"/>
  <c r="DT14"/>
  <c r="DT51" s="1"/>
  <c r="DS14"/>
  <c r="DS51" s="1"/>
  <c r="DR14"/>
  <c r="DR51" s="1"/>
  <c r="DP14"/>
  <c r="DP51" s="1"/>
  <c r="DJ14"/>
  <c r="DJ51" s="1"/>
  <c r="DF14"/>
  <c r="DF51" s="1"/>
  <c r="DB14"/>
  <c r="DB51" s="1"/>
  <c r="CX14"/>
  <c r="CX51" s="1"/>
  <c r="CT14"/>
  <c r="CT51" s="1"/>
  <c r="CP14"/>
  <c r="CP51" s="1"/>
  <c r="CL14"/>
  <c r="CL51" s="1"/>
  <c r="CH14"/>
  <c r="CH51" s="1"/>
  <c r="CD14"/>
  <c r="CD51" s="1"/>
  <c r="BZ14"/>
  <c r="BZ51" s="1"/>
  <c r="BV14"/>
  <c r="BV51" s="1"/>
  <c r="BR14"/>
  <c r="BR51" s="1"/>
  <c r="BN14"/>
  <c r="BN51" s="1"/>
  <c r="BJ14"/>
  <c r="BJ51" s="1"/>
  <c r="BF14"/>
  <c r="BF51" s="1"/>
  <c r="BB14"/>
  <c r="BB51" s="1"/>
  <c r="AX14"/>
  <c r="AX51" s="1"/>
  <c r="AT14"/>
  <c r="AT51" s="1"/>
  <c r="AP14"/>
  <c r="AP51" s="1"/>
  <c r="AL14"/>
  <c r="AL51" s="1"/>
  <c r="AH14"/>
  <c r="AH51" s="1"/>
  <c r="AD14"/>
  <c r="AD51" s="1"/>
  <c r="Z14"/>
  <c r="Z51" s="1"/>
  <c r="V14"/>
  <c r="V51" s="1"/>
  <c r="R14"/>
  <c r="R51" s="1"/>
  <c r="N14"/>
  <c r="N51" s="1"/>
  <c r="J14"/>
  <c r="J51" s="1"/>
  <c r="F14"/>
  <c r="F51" s="1"/>
  <c r="C14"/>
  <c r="B14"/>
  <c r="A14"/>
  <c r="ND13"/>
  <c r="NC13"/>
  <c r="NB13"/>
  <c r="MT13"/>
  <c r="MH13"/>
  <c r="MB13"/>
  <c r="LZ13"/>
  <c r="LY13"/>
  <c r="LV13"/>
  <c r="LM13"/>
  <c r="LL13"/>
  <c r="LK13"/>
  <c r="LI13"/>
  <c r="LH13"/>
  <c r="LG13"/>
  <c r="LF13"/>
  <c r="KL13"/>
  <c r="KJ13"/>
  <c r="KD13"/>
  <c r="JW13"/>
  <c r="JQ13"/>
  <c r="JP13"/>
  <c r="JO13"/>
  <c r="JN13"/>
  <c r="JL13"/>
  <c r="JF13"/>
  <c r="JE13"/>
  <c r="JD13"/>
  <c r="JC13"/>
  <c r="JB13"/>
  <c r="IZ13"/>
  <c r="IY13"/>
  <c r="IX13"/>
  <c r="IW13"/>
  <c r="IT13"/>
  <c r="IS13"/>
  <c r="IR13"/>
  <c r="IP13"/>
  <c r="IO13"/>
  <c r="IE13"/>
  <c r="IC13"/>
  <c r="HZ13"/>
  <c r="HY13"/>
  <c r="HV13"/>
  <c r="HS13"/>
  <c r="HQ13"/>
  <c r="HP13"/>
  <c r="HO13"/>
  <c r="HN13"/>
  <c r="HM13"/>
  <c r="HK13"/>
  <c r="HI13"/>
  <c r="HH13"/>
  <c r="HG13"/>
  <c r="HE13"/>
  <c r="HD13"/>
  <c r="HC13"/>
  <c r="HB13"/>
  <c r="HA13"/>
  <c r="GZ13"/>
  <c r="GQ13"/>
  <c r="GO13"/>
  <c r="GM13"/>
  <c r="GL13"/>
  <c r="GC13"/>
  <c r="GB13"/>
  <c r="GA13"/>
  <c r="FZ13"/>
  <c r="FY13"/>
  <c r="FX13"/>
  <c r="FW13"/>
  <c r="FV13"/>
  <c r="FU13"/>
  <c r="FT13"/>
  <c r="FI13"/>
  <c r="ET13"/>
  <c r="ES13"/>
  <c r="EP13"/>
  <c r="EK13"/>
  <c r="EK41" s="1"/>
  <c r="EG13"/>
  <c r="ED13"/>
  <c r="DP13"/>
  <c r="DD13"/>
  <c r="DB13"/>
  <c r="CX13"/>
  <c r="CV13"/>
  <c r="CH13"/>
  <c r="CE13"/>
  <c r="CB13"/>
  <c r="CA13"/>
  <c r="BZ13"/>
  <c r="BR13"/>
  <c r="BQ13"/>
  <c r="BP13"/>
  <c r="BO13"/>
  <c r="BN13"/>
  <c r="BL13"/>
  <c r="BK13"/>
  <c r="BG13"/>
  <c r="BE13"/>
  <c r="BC13"/>
  <c r="BA13"/>
  <c r="AY13"/>
  <c r="AU13"/>
  <c r="N13"/>
  <c r="K13"/>
  <c r="I13"/>
  <c r="G13"/>
  <c r="NE13" s="1"/>
  <c r="E13"/>
  <c r="FG54" l="1"/>
  <c r="FG14"/>
  <c r="FG51" s="1"/>
  <c r="HU54"/>
  <c r="HU14"/>
  <c r="HU51" s="1"/>
  <c r="D14"/>
  <c r="D51" s="1"/>
  <c r="H14"/>
  <c r="H51" s="1"/>
  <c r="L14"/>
  <c r="L51" s="1"/>
  <c r="P14"/>
  <c r="P51" s="1"/>
  <c r="T14"/>
  <c r="T51" s="1"/>
  <c r="X14"/>
  <c r="X51" s="1"/>
  <c r="AB14"/>
  <c r="AB51" s="1"/>
  <c r="AF14"/>
  <c r="AF51" s="1"/>
  <c r="AJ14"/>
  <c r="AJ51" s="1"/>
  <c r="AN14"/>
  <c r="AN51" s="1"/>
  <c r="AR14"/>
  <c r="AR51" s="1"/>
  <c r="AV14"/>
  <c r="AV51" s="1"/>
  <c r="AZ14"/>
  <c r="AZ51" s="1"/>
  <c r="BD14"/>
  <c r="BD51" s="1"/>
  <c r="BH14"/>
  <c r="BH51" s="1"/>
  <c r="BL14"/>
  <c r="BL51" s="1"/>
  <c r="BP14"/>
  <c r="BP51" s="1"/>
  <c r="BT14"/>
  <c r="BT51" s="1"/>
  <c r="BX14"/>
  <c r="BX51" s="1"/>
  <c r="CB14"/>
  <c r="CB51" s="1"/>
  <c r="CF14"/>
  <c r="CF51" s="1"/>
  <c r="CJ14"/>
  <c r="CJ51" s="1"/>
  <c r="CN14"/>
  <c r="CN51" s="1"/>
  <c r="CR14"/>
  <c r="CR51" s="1"/>
  <c r="CV14"/>
  <c r="CV51" s="1"/>
  <c r="CZ14"/>
  <c r="CZ51" s="1"/>
  <c r="DD14"/>
  <c r="DD51" s="1"/>
  <c r="DH14"/>
  <c r="DH51" s="1"/>
  <c r="DN14"/>
  <c r="DN51" s="1"/>
  <c r="MV14"/>
  <c r="MV51" s="1"/>
  <c r="MZ14"/>
  <c r="MZ51" s="1"/>
  <c r="ND14"/>
  <c r="ND51" s="1"/>
  <c r="AQ15"/>
  <c r="AQ54" s="1"/>
  <c r="CC15"/>
  <c r="CC54" s="1"/>
  <c r="DQ15"/>
  <c r="C127" i="2"/>
  <c r="C143"/>
  <c r="MT14" i="1"/>
  <c r="MT51" s="1"/>
  <c r="DL14"/>
  <c r="DL51" s="1"/>
  <c r="G14"/>
  <c r="G51" s="1"/>
  <c r="I14"/>
  <c r="I51" s="1"/>
  <c r="K14"/>
  <c r="K51" s="1"/>
  <c r="M14"/>
  <c r="M51" s="1"/>
  <c r="O14"/>
  <c r="O51" s="1"/>
  <c r="Q14"/>
  <c r="Q51" s="1"/>
  <c r="S14"/>
  <c r="S51" s="1"/>
  <c r="U14"/>
  <c r="U51" s="1"/>
  <c r="W14"/>
  <c r="W51" s="1"/>
  <c r="Y14"/>
  <c r="Y51" s="1"/>
  <c r="AA14"/>
  <c r="AA51" s="1"/>
  <c r="AC14"/>
  <c r="AC51" s="1"/>
  <c r="AE14"/>
  <c r="AE51" s="1"/>
  <c r="AG14"/>
  <c r="AG51" s="1"/>
  <c r="AI14"/>
  <c r="AI51" s="1"/>
  <c r="AK14"/>
  <c r="AK51" s="1"/>
  <c r="AM14"/>
  <c r="AM51" s="1"/>
  <c r="AO14"/>
  <c r="AO51" s="1"/>
  <c r="AQ14"/>
  <c r="AQ51" s="1"/>
  <c r="AS14"/>
  <c r="AS51" s="1"/>
  <c r="AU14"/>
  <c r="AU51" s="1"/>
  <c r="AW14"/>
  <c r="AW51" s="1"/>
  <c r="AY14"/>
  <c r="AY51" s="1"/>
  <c r="BA14"/>
  <c r="BA51" s="1"/>
  <c r="BC14"/>
  <c r="BC51" s="1"/>
  <c r="BE14"/>
  <c r="BE51" s="1"/>
  <c r="BG14"/>
  <c r="BG51" s="1"/>
  <c r="BI14"/>
  <c r="BI51" s="1"/>
  <c r="BK14"/>
  <c r="BK51" s="1"/>
  <c r="BM14"/>
  <c r="BM51" s="1"/>
  <c r="BO14"/>
  <c r="BO51" s="1"/>
  <c r="BQ14"/>
  <c r="BQ51" s="1"/>
  <c r="BS14"/>
  <c r="BS51" s="1"/>
  <c r="BU14"/>
  <c r="BU51" s="1"/>
  <c r="BW14"/>
  <c r="BW51" s="1"/>
  <c r="BY14"/>
  <c r="BY51" s="1"/>
  <c r="CA14"/>
  <c r="CA51" s="1"/>
  <c r="CC14"/>
  <c r="CC51" s="1"/>
  <c r="CE14"/>
  <c r="CE51" s="1"/>
  <c r="CG14"/>
  <c r="CG51" s="1"/>
  <c r="CI14"/>
  <c r="CI51" s="1"/>
  <c r="CK14"/>
  <c r="CK51" s="1"/>
  <c r="CM14"/>
  <c r="CM51" s="1"/>
  <c r="CO14"/>
  <c r="CO51" s="1"/>
  <c r="CQ14"/>
  <c r="CQ51" s="1"/>
  <c r="CS14"/>
  <c r="CS51" s="1"/>
  <c r="CU14"/>
  <c r="CU51" s="1"/>
  <c r="CW14"/>
  <c r="CW51" s="1"/>
  <c r="CY14"/>
  <c r="CY51" s="1"/>
  <c r="DA14"/>
  <c r="DA51" s="1"/>
  <c r="DC14"/>
  <c r="DC51" s="1"/>
  <c r="DE14"/>
  <c r="DE51" s="1"/>
  <c r="DG14"/>
  <c r="DG51" s="1"/>
  <c r="DI14"/>
  <c r="DI51" s="1"/>
  <c r="DK14"/>
  <c r="DK51" s="1"/>
  <c r="DM14"/>
  <c r="DM51" s="1"/>
  <c r="MY14"/>
  <c r="MY51" s="1"/>
  <c r="NA14"/>
  <c r="NA51" s="1"/>
  <c r="NC14"/>
  <c r="NC51" s="1"/>
  <c r="MW14"/>
  <c r="MW51" s="1"/>
  <c r="DO14"/>
  <c r="DO51" s="1"/>
  <c r="E14"/>
  <c r="E51" s="1"/>
  <c r="C250" i="2"/>
  <c r="C277"/>
  <c r="C372"/>
  <c r="C428"/>
  <c r="C456"/>
  <c r="C643"/>
  <c r="C328"/>
  <c r="C354" s="1"/>
  <c r="C400" s="1"/>
  <c r="C540" s="1"/>
  <c r="C556" s="1"/>
  <c r="C587" s="1"/>
  <c r="C599" s="1"/>
  <c r="C616" s="1"/>
  <c r="C219"/>
  <c r="C128"/>
  <c r="C144"/>
  <c r="C202"/>
  <c r="C193" s="1"/>
  <c r="C192"/>
  <c r="C263"/>
  <c r="C264" s="1"/>
  <c r="C254" s="1"/>
  <c r="C278"/>
  <c r="C279" s="1"/>
  <c r="C267" s="1"/>
  <c r="C341"/>
  <c r="C331" s="1"/>
  <c r="C353"/>
  <c r="C395"/>
  <c r="C415"/>
  <c r="C416" s="1"/>
  <c r="C405" s="1"/>
  <c r="C429"/>
  <c r="C430" s="1"/>
  <c r="C419" s="1"/>
  <c r="C443"/>
  <c r="C444" s="1"/>
  <c r="C433" s="1"/>
  <c r="C457"/>
  <c r="C458" s="1"/>
  <c r="C447" s="1"/>
  <c r="C611"/>
  <c r="C614" s="1"/>
  <c r="C641"/>
  <c r="C208"/>
  <c r="C209"/>
  <c r="C213" s="1"/>
  <c r="C234"/>
  <c r="C249"/>
  <c r="C371"/>
  <c r="C370" s="1"/>
  <c r="C373" s="1"/>
  <c r="C496"/>
  <c r="C490" s="1"/>
  <c r="C512"/>
  <c r="C534"/>
  <c r="C629"/>
  <c r="C632" s="1"/>
  <c r="BZ40" i="1"/>
  <c r="CB40"/>
  <c r="CE40"/>
  <c r="HO40"/>
  <c r="JN40"/>
  <c r="JO40"/>
  <c r="CH41"/>
  <c r="E39"/>
  <c r="E38"/>
  <c r="NE38" s="1"/>
  <c r="E49"/>
  <c r="E48"/>
  <c r="NE48" s="1"/>
  <c r="E47"/>
  <c r="E46"/>
  <c r="G39"/>
  <c r="G38"/>
  <c r="G49"/>
  <c r="G48"/>
  <c r="G47"/>
  <c r="G46"/>
  <c r="I39"/>
  <c r="I38"/>
  <c r="I49"/>
  <c r="I48"/>
  <c r="I47"/>
  <c r="I46"/>
  <c r="K39"/>
  <c r="K38"/>
  <c r="K49"/>
  <c r="K48"/>
  <c r="K47"/>
  <c r="K46"/>
  <c r="N39"/>
  <c r="N38"/>
  <c r="N49"/>
  <c r="N48"/>
  <c r="N47"/>
  <c r="N46"/>
  <c r="AU39"/>
  <c r="AU38"/>
  <c r="AU49"/>
  <c r="AU48"/>
  <c r="AU47"/>
  <c r="AU46"/>
  <c r="AY39"/>
  <c r="AY38"/>
  <c r="AY49"/>
  <c r="AY48"/>
  <c r="AY47"/>
  <c r="AY46"/>
  <c r="BA39"/>
  <c r="BA38"/>
  <c r="BA49"/>
  <c r="BA48"/>
  <c r="BA47"/>
  <c r="BA46"/>
  <c r="BC39"/>
  <c r="BC38"/>
  <c r="BC49"/>
  <c r="BC48"/>
  <c r="BC47"/>
  <c r="BC46"/>
  <c r="BE39"/>
  <c r="BE38"/>
  <c r="BE49"/>
  <c r="BE48"/>
  <c r="BE47"/>
  <c r="BE46"/>
  <c r="BG39"/>
  <c r="BG38"/>
  <c r="BG49"/>
  <c r="BG48"/>
  <c r="BG47"/>
  <c r="BG46"/>
  <c r="BK39"/>
  <c r="BK38"/>
  <c r="BK49"/>
  <c r="BK48"/>
  <c r="BK47"/>
  <c r="BK46"/>
  <c r="BL39"/>
  <c r="BL38"/>
  <c r="BL49"/>
  <c r="BL48"/>
  <c r="BL47"/>
  <c r="BL46"/>
  <c r="BN39"/>
  <c r="BN38"/>
  <c r="BN49"/>
  <c r="BN48"/>
  <c r="BN47"/>
  <c r="BN46"/>
  <c r="BO39"/>
  <c r="BO38"/>
  <c r="BO49"/>
  <c r="BO48"/>
  <c r="BO47"/>
  <c r="BO46"/>
  <c r="BP39"/>
  <c r="BP38"/>
  <c r="BP49"/>
  <c r="BP48"/>
  <c r="BP47"/>
  <c r="BP46"/>
  <c r="BQ39"/>
  <c r="BQ38"/>
  <c r="BQ49"/>
  <c r="BQ48"/>
  <c r="BQ47"/>
  <c r="BQ46"/>
  <c r="BR39"/>
  <c r="BR38"/>
  <c r="BR49"/>
  <c r="BR48"/>
  <c r="BR47"/>
  <c r="BR46"/>
  <c r="BZ39"/>
  <c r="BZ38"/>
  <c r="BZ49"/>
  <c r="BZ48"/>
  <c r="BZ47"/>
  <c r="BZ46"/>
  <c r="CA39"/>
  <c r="CA38"/>
  <c r="CA49"/>
  <c r="CA48"/>
  <c r="CA47"/>
  <c r="CA46"/>
  <c r="CB39"/>
  <c r="CB38"/>
  <c r="CB49"/>
  <c r="CB48"/>
  <c r="CB47"/>
  <c r="CB46"/>
  <c r="CE39"/>
  <c r="CE38"/>
  <c r="CE49"/>
  <c r="CE48"/>
  <c r="CE47"/>
  <c r="CE46"/>
  <c r="CH39"/>
  <c r="CH38"/>
  <c r="CH49"/>
  <c r="CH48"/>
  <c r="CH47"/>
  <c r="CH46"/>
  <c r="CV39"/>
  <c r="CV38"/>
  <c r="CV49"/>
  <c r="CV48"/>
  <c r="CV47"/>
  <c r="CV46"/>
  <c r="CX39"/>
  <c r="CX38"/>
  <c r="CX49"/>
  <c r="CX48"/>
  <c r="CX47"/>
  <c r="CX46"/>
  <c r="DB39"/>
  <c r="DB38"/>
  <c r="DB49"/>
  <c r="DB48"/>
  <c r="DB47"/>
  <c r="DB46"/>
  <c r="DD39"/>
  <c r="DD38"/>
  <c r="DD49"/>
  <c r="DD48"/>
  <c r="DD47"/>
  <c r="DD46"/>
  <c r="DP39"/>
  <c r="DP38"/>
  <c r="DP49"/>
  <c r="DP48"/>
  <c r="DP47"/>
  <c r="DP46"/>
  <c r="ED39"/>
  <c r="ED38"/>
  <c r="ED49"/>
  <c r="ED48"/>
  <c r="ED47"/>
  <c r="ED46"/>
  <c r="EG39"/>
  <c r="EG38"/>
  <c r="EG49"/>
  <c r="EG48"/>
  <c r="EG47"/>
  <c r="EG46"/>
  <c r="EK39"/>
  <c r="EK38"/>
  <c r="EK49"/>
  <c r="EK48"/>
  <c r="EK47"/>
  <c r="EK46"/>
  <c r="EP39"/>
  <c r="EP38"/>
  <c r="EP49"/>
  <c r="EP48"/>
  <c r="EP47"/>
  <c r="EP46"/>
  <c r="ES39"/>
  <c r="ES38"/>
  <c r="ES49"/>
  <c r="ES48"/>
  <c r="ES47"/>
  <c r="ES46"/>
  <c r="ET39"/>
  <c r="ET38"/>
  <c r="ET49"/>
  <c r="ET48"/>
  <c r="ET47"/>
  <c r="ET46"/>
  <c r="FI39"/>
  <c r="FI38"/>
  <c r="FI49"/>
  <c r="FI48"/>
  <c r="FI47"/>
  <c r="FI46"/>
  <c r="FT39"/>
  <c r="FT38"/>
  <c r="FT49"/>
  <c r="FT48"/>
  <c r="FT47"/>
  <c r="FT46"/>
  <c r="FU39"/>
  <c r="FU38"/>
  <c r="FU49"/>
  <c r="FU48"/>
  <c r="FU47"/>
  <c r="FU46"/>
  <c r="FV39"/>
  <c r="FV38"/>
  <c r="FV49"/>
  <c r="FV48"/>
  <c r="FV47"/>
  <c r="FV46"/>
  <c r="FW39"/>
  <c r="FW38"/>
  <c r="FW49"/>
  <c r="FW48"/>
  <c r="FW47"/>
  <c r="FW46"/>
  <c r="FX39"/>
  <c r="FX38"/>
  <c r="FX49"/>
  <c r="FX48"/>
  <c r="FX47"/>
  <c r="FX46"/>
  <c r="FY39"/>
  <c r="FY38"/>
  <c r="FY49"/>
  <c r="FY48"/>
  <c r="FY47"/>
  <c r="FY46"/>
  <c r="FZ39"/>
  <c r="FZ38"/>
  <c r="FZ49"/>
  <c r="FZ48"/>
  <c r="FZ47"/>
  <c r="FZ46"/>
  <c r="GA39"/>
  <c r="GA38"/>
  <c r="GA49"/>
  <c r="GA48"/>
  <c r="GA47"/>
  <c r="GA46"/>
  <c r="GB39"/>
  <c r="GB38"/>
  <c r="GB49"/>
  <c r="GB48"/>
  <c r="GB47"/>
  <c r="GB46"/>
  <c r="GC39"/>
  <c r="GC38"/>
  <c r="GC49"/>
  <c r="GC48"/>
  <c r="GC47"/>
  <c r="GC46"/>
  <c r="GL39"/>
  <c r="GL38"/>
  <c r="GL49"/>
  <c r="GL48"/>
  <c r="GL47"/>
  <c r="GL46"/>
  <c r="GM39"/>
  <c r="GM38"/>
  <c r="GM49"/>
  <c r="GM48"/>
  <c r="GM47"/>
  <c r="GM46"/>
  <c r="GO39"/>
  <c r="GO38"/>
  <c r="GO49"/>
  <c r="GO48"/>
  <c r="GO47"/>
  <c r="GO46"/>
  <c r="GQ39"/>
  <c r="GQ38"/>
  <c r="GQ49"/>
  <c r="GQ48"/>
  <c r="GQ47"/>
  <c r="GQ46"/>
  <c r="GZ39"/>
  <c r="GZ38"/>
  <c r="GZ49"/>
  <c r="GZ48"/>
  <c r="GZ47"/>
  <c r="GZ46"/>
  <c r="HA39"/>
  <c r="HA38"/>
  <c r="HA49"/>
  <c r="HA48"/>
  <c r="HA47"/>
  <c r="HA46"/>
  <c r="HB39"/>
  <c r="HB38"/>
  <c r="HB49"/>
  <c r="HB48"/>
  <c r="HB47"/>
  <c r="HB46"/>
  <c r="HC39"/>
  <c r="HC38"/>
  <c r="HC49"/>
  <c r="HC48"/>
  <c r="HC47"/>
  <c r="HC46"/>
  <c r="HD39"/>
  <c r="HD38"/>
  <c r="HD49"/>
  <c r="HD48"/>
  <c r="HD47"/>
  <c r="HD46"/>
  <c r="HE39"/>
  <c r="HE38"/>
  <c r="HE49"/>
  <c r="HE48"/>
  <c r="HE47"/>
  <c r="HE46"/>
  <c r="HG39"/>
  <c r="HG38"/>
  <c r="HG49"/>
  <c r="HG48"/>
  <c r="HG47"/>
  <c r="HG46"/>
  <c r="HH39"/>
  <c r="HH38"/>
  <c r="HH49"/>
  <c r="HH48"/>
  <c r="HH47"/>
  <c r="HH46"/>
  <c r="HI39"/>
  <c r="HI38"/>
  <c r="HI49"/>
  <c r="HI48"/>
  <c r="HI47"/>
  <c r="HI46"/>
  <c r="HK39"/>
  <c r="HK38"/>
  <c r="HK49"/>
  <c r="HK48"/>
  <c r="HK47"/>
  <c r="HK46"/>
  <c r="HM39"/>
  <c r="HM38"/>
  <c r="HM49"/>
  <c r="HM48"/>
  <c r="HM47"/>
  <c r="HM46"/>
  <c r="HN39"/>
  <c r="HN38"/>
  <c r="HN49"/>
  <c r="HN48"/>
  <c r="HN47"/>
  <c r="HN46"/>
  <c r="HO39"/>
  <c r="HO38"/>
  <c r="HO49"/>
  <c r="HO48"/>
  <c r="HO47"/>
  <c r="HO46"/>
  <c r="HP39"/>
  <c r="HP38"/>
  <c r="HP49"/>
  <c r="HP48"/>
  <c r="HP47"/>
  <c r="HP46"/>
  <c r="HQ39"/>
  <c r="HQ38"/>
  <c r="HQ49"/>
  <c r="HQ48"/>
  <c r="HQ47"/>
  <c r="HQ46"/>
  <c r="HS39"/>
  <c r="HS38"/>
  <c r="HS49"/>
  <c r="HS48"/>
  <c r="HS47"/>
  <c r="HS46"/>
  <c r="HV39"/>
  <c r="HV38"/>
  <c r="HV49"/>
  <c r="HV48"/>
  <c r="HV47"/>
  <c r="HV46"/>
  <c r="HY39"/>
  <c r="HY38"/>
  <c r="HY49"/>
  <c r="HY48"/>
  <c r="HY47"/>
  <c r="HY46"/>
  <c r="HZ39"/>
  <c r="HZ38"/>
  <c r="HZ49"/>
  <c r="HZ48"/>
  <c r="HZ47"/>
  <c r="HZ46"/>
  <c r="IC39"/>
  <c r="IC38"/>
  <c r="IC49"/>
  <c r="IC48"/>
  <c r="IC47"/>
  <c r="IC46"/>
  <c r="IE39"/>
  <c r="IE38"/>
  <c r="IE49"/>
  <c r="IE48"/>
  <c r="IE47"/>
  <c r="IE46"/>
  <c r="IO39"/>
  <c r="IO38"/>
  <c r="IO49"/>
  <c r="IO48"/>
  <c r="IO47"/>
  <c r="IO46"/>
  <c r="IP39"/>
  <c r="IP38"/>
  <c r="IP49"/>
  <c r="IP48"/>
  <c r="IP47"/>
  <c r="IP46"/>
  <c r="IR39"/>
  <c r="IR38"/>
  <c r="IR49"/>
  <c r="IR48"/>
  <c r="IR47"/>
  <c r="IR46"/>
  <c r="IS39"/>
  <c r="IS38"/>
  <c r="IS49"/>
  <c r="IS48"/>
  <c r="IS47"/>
  <c r="IS46"/>
  <c r="IT39"/>
  <c r="IT38"/>
  <c r="IT49"/>
  <c r="IT48"/>
  <c r="IT47"/>
  <c r="IT46"/>
  <c r="IW39"/>
  <c r="IW38"/>
  <c r="IW49"/>
  <c r="IW48"/>
  <c r="IW47"/>
  <c r="IW46"/>
  <c r="IX39"/>
  <c r="IX38"/>
  <c r="IX49"/>
  <c r="IX48"/>
  <c r="IX47"/>
  <c r="IX46"/>
  <c r="IY39"/>
  <c r="IY38"/>
  <c r="IY49"/>
  <c r="IY48"/>
  <c r="IY47"/>
  <c r="IY46"/>
  <c r="IZ39"/>
  <c r="IZ38"/>
  <c r="IZ49"/>
  <c r="IZ48"/>
  <c r="IZ47"/>
  <c r="IZ46"/>
  <c r="IZ45"/>
  <c r="JB39"/>
  <c r="JB38"/>
  <c r="JB49"/>
  <c r="JB48"/>
  <c r="JB47"/>
  <c r="JB46"/>
  <c r="JB45"/>
  <c r="JC39"/>
  <c r="JC38"/>
  <c r="JC49"/>
  <c r="JC48"/>
  <c r="JC47"/>
  <c r="JC46"/>
  <c r="JC45"/>
  <c r="JD39"/>
  <c r="JD38"/>
  <c r="JD49"/>
  <c r="JD48"/>
  <c r="JD47"/>
  <c r="JD46"/>
  <c r="JD45"/>
  <c r="JE39"/>
  <c r="JE38"/>
  <c r="JE49"/>
  <c r="JE48"/>
  <c r="JE47"/>
  <c r="JE46"/>
  <c r="JE45"/>
  <c r="JF39"/>
  <c r="JF38"/>
  <c r="JF49"/>
  <c r="JF48"/>
  <c r="JF47"/>
  <c r="JF46"/>
  <c r="JF45"/>
  <c r="JL39"/>
  <c r="JL38"/>
  <c r="JL49"/>
  <c r="JL48"/>
  <c r="JL47"/>
  <c r="JL46"/>
  <c r="JL45"/>
  <c r="JN39"/>
  <c r="JN38"/>
  <c r="JN49"/>
  <c r="JN48"/>
  <c r="JN47"/>
  <c r="JN46"/>
  <c r="JN45"/>
  <c r="JO39"/>
  <c r="JO38"/>
  <c r="JO49"/>
  <c r="JO48"/>
  <c r="JO47"/>
  <c r="JO46"/>
  <c r="JO45"/>
  <c r="JP39"/>
  <c r="JP38"/>
  <c r="JP49"/>
  <c r="JP48"/>
  <c r="JP47"/>
  <c r="JP46"/>
  <c r="JP45"/>
  <c r="JQ39"/>
  <c r="JQ38"/>
  <c r="JQ49"/>
  <c r="JQ48"/>
  <c r="JQ47"/>
  <c r="JQ46"/>
  <c r="JQ45"/>
  <c r="JW39"/>
  <c r="JW38"/>
  <c r="JW49"/>
  <c r="JW48"/>
  <c r="JW47"/>
  <c r="JW46"/>
  <c r="JW45"/>
  <c r="KD39"/>
  <c r="KD38"/>
  <c r="KD49"/>
  <c r="KD48"/>
  <c r="KD47"/>
  <c r="KD46"/>
  <c r="KD45"/>
  <c r="KJ39"/>
  <c r="KJ38"/>
  <c r="KJ49"/>
  <c r="KJ48"/>
  <c r="KJ47"/>
  <c r="KJ46"/>
  <c r="KJ45"/>
  <c r="KL39"/>
  <c r="KL38"/>
  <c r="KL49"/>
  <c r="KL48"/>
  <c r="KL47"/>
  <c r="KL46"/>
  <c r="KL45"/>
  <c r="LF39"/>
  <c r="LF38"/>
  <c r="LF49"/>
  <c r="LF48"/>
  <c r="LF47"/>
  <c r="LF46"/>
  <c r="LF45"/>
  <c r="LG39"/>
  <c r="LG38"/>
  <c r="LG49"/>
  <c r="LG48"/>
  <c r="LG47"/>
  <c r="LG46"/>
  <c r="LG45"/>
  <c r="LH39"/>
  <c r="LH38"/>
  <c r="LH49"/>
  <c r="LH48"/>
  <c r="LH47"/>
  <c r="LH46"/>
  <c r="LH45"/>
  <c r="LI39"/>
  <c r="LI38"/>
  <c r="LI49"/>
  <c r="LI48"/>
  <c r="LI47"/>
  <c r="LI46"/>
  <c r="LI45"/>
  <c r="LK39"/>
  <c r="LK38"/>
  <c r="LK49"/>
  <c r="LK48"/>
  <c r="LK47"/>
  <c r="LK46"/>
  <c r="LK45"/>
  <c r="LL39"/>
  <c r="LL38"/>
  <c r="LL49"/>
  <c r="LL48"/>
  <c r="LL47"/>
  <c r="LL46"/>
  <c r="LL45"/>
  <c r="LM39"/>
  <c r="LM38"/>
  <c r="LM49"/>
  <c r="LM48"/>
  <c r="LM47"/>
  <c r="LM46"/>
  <c r="LM45"/>
  <c r="LV39"/>
  <c r="LV38"/>
  <c r="LV49"/>
  <c r="LV48"/>
  <c r="LV47"/>
  <c r="LV46"/>
  <c r="LV45"/>
  <c r="LY39"/>
  <c r="LY38"/>
  <c r="LY49"/>
  <c r="LY48"/>
  <c r="LY47"/>
  <c r="LY46"/>
  <c r="LY45"/>
  <c r="LZ39"/>
  <c r="LZ38"/>
  <c r="LZ49"/>
  <c r="LZ48"/>
  <c r="LZ47"/>
  <c r="LZ46"/>
  <c r="LZ45"/>
  <c r="MB39"/>
  <c r="MB38"/>
  <c r="MB49"/>
  <c r="MB48"/>
  <c r="MB47"/>
  <c r="MB46"/>
  <c r="MB45"/>
  <c r="MH39"/>
  <c r="MH38"/>
  <c r="MH49"/>
  <c r="MH48"/>
  <c r="MH47"/>
  <c r="MH46"/>
  <c r="MH45"/>
  <c r="MT39"/>
  <c r="MT38"/>
  <c r="MT49"/>
  <c r="MT48"/>
  <c r="MT47"/>
  <c r="MT46"/>
  <c r="MT45"/>
  <c r="NB39"/>
  <c r="NB38"/>
  <c r="NB49"/>
  <c r="NB48"/>
  <c r="NB47"/>
  <c r="NB46"/>
  <c r="NB45"/>
  <c r="NC39"/>
  <c r="NC38"/>
  <c r="NC49"/>
  <c r="NC48"/>
  <c r="NC47"/>
  <c r="NC46"/>
  <c r="NC45"/>
  <c r="ND39"/>
  <c r="ND38"/>
  <c r="ND49"/>
  <c r="ND48"/>
  <c r="ND47"/>
  <c r="ND46"/>
  <c r="ND45"/>
  <c r="E40"/>
  <c r="G40"/>
  <c r="I40"/>
  <c r="K40"/>
  <c r="N40"/>
  <c r="AU40"/>
  <c r="AY40"/>
  <c r="BA40"/>
  <c r="BC40"/>
  <c r="BE40"/>
  <c r="BG40"/>
  <c r="BK40"/>
  <c r="BL40"/>
  <c r="BN40"/>
  <c r="BO40"/>
  <c r="BP40"/>
  <c r="BQ40"/>
  <c r="BR40"/>
  <c r="CA40"/>
  <c r="CH40"/>
  <c r="CV40"/>
  <c r="CX40"/>
  <c r="DB40"/>
  <c r="DD40"/>
  <c r="DP40"/>
  <c r="ED40"/>
  <c r="EG40"/>
  <c r="EK40"/>
  <c r="EP40"/>
  <c r="ES40"/>
  <c r="ET40"/>
  <c r="FI40"/>
  <c r="FT40"/>
  <c r="FU40"/>
  <c r="FV40"/>
  <c r="FW40"/>
  <c r="FX40"/>
  <c r="FY40"/>
  <c r="FZ40"/>
  <c r="GA40"/>
  <c r="GB40"/>
  <c r="GC40"/>
  <c r="GL40"/>
  <c r="GM40"/>
  <c r="GO40"/>
  <c r="GQ40"/>
  <c r="GZ40"/>
  <c r="HA40"/>
  <c r="HB40"/>
  <c r="HC40"/>
  <c r="HD40"/>
  <c r="HE40"/>
  <c r="HG40"/>
  <c r="HH40"/>
  <c r="HI40"/>
  <c r="HK40"/>
  <c r="HM40"/>
  <c r="HN40"/>
  <c r="HP40"/>
  <c r="HQ40"/>
  <c r="HS40"/>
  <c r="HV40"/>
  <c r="HY40"/>
  <c r="HZ40"/>
  <c r="IC40"/>
  <c r="IE40"/>
  <c r="IO40"/>
  <c r="IP40"/>
  <c r="IR40"/>
  <c r="IS40"/>
  <c r="IT40"/>
  <c r="IW40"/>
  <c r="IX40"/>
  <c r="IY40"/>
  <c r="IZ40"/>
  <c r="JB40"/>
  <c r="JC40"/>
  <c r="JD40"/>
  <c r="JE40"/>
  <c r="JF40"/>
  <c r="JL40"/>
  <c r="JP40"/>
  <c r="JQ40"/>
  <c r="JW40"/>
  <c r="KD40"/>
  <c r="KJ40"/>
  <c r="KL40"/>
  <c r="LF40"/>
  <c r="LG40"/>
  <c r="LH40"/>
  <c r="LI40"/>
  <c r="LK40"/>
  <c r="LL40"/>
  <c r="LM40"/>
  <c r="LV40"/>
  <c r="LY40"/>
  <c r="LZ40"/>
  <c r="MB40"/>
  <c r="MH40"/>
  <c r="MT40"/>
  <c r="NB40"/>
  <c r="NC40"/>
  <c r="ND40"/>
  <c r="E41"/>
  <c r="NH41" s="1"/>
  <c r="G41"/>
  <c r="I41"/>
  <c r="K41"/>
  <c r="N41"/>
  <c r="AU41"/>
  <c r="AY41"/>
  <c r="BA41"/>
  <c r="BC41"/>
  <c r="BE41"/>
  <c r="BG41"/>
  <c r="BK41"/>
  <c r="BL41"/>
  <c r="BN41"/>
  <c r="BO41"/>
  <c r="BP41"/>
  <c r="BQ41"/>
  <c r="BR41"/>
  <c r="BZ41"/>
  <c r="CA41"/>
  <c r="CB41"/>
  <c r="CE41"/>
  <c r="CV41"/>
  <c r="CX41"/>
  <c r="DB41"/>
  <c r="DD41"/>
  <c r="DP41"/>
  <c r="ED41"/>
  <c r="EG41"/>
  <c r="EP41"/>
  <c r="ES41"/>
  <c r="ET41"/>
  <c r="FI41"/>
  <c r="FT41"/>
  <c r="FU41"/>
  <c r="FV41"/>
  <c r="FW41"/>
  <c r="FX41"/>
  <c r="FY41"/>
  <c r="FZ41"/>
  <c r="GA41"/>
  <c r="GB41"/>
  <c r="GC41"/>
  <c r="GL41"/>
  <c r="GM41"/>
  <c r="GO41"/>
  <c r="GQ41"/>
  <c r="GZ41"/>
  <c r="HA41"/>
  <c r="HB41"/>
  <c r="HC41"/>
  <c r="HD41"/>
  <c r="HE41"/>
  <c r="HG41"/>
  <c r="HH41"/>
  <c r="HI41"/>
  <c r="HK41"/>
  <c r="HM41"/>
  <c r="HN41"/>
  <c r="HO41"/>
  <c r="HP41"/>
  <c r="HQ41"/>
  <c r="HS41"/>
  <c r="HV41"/>
  <c r="HY41"/>
  <c r="HZ41"/>
  <c r="IC41"/>
  <c r="IE41"/>
  <c r="IO41"/>
  <c r="IP41"/>
  <c r="IR41"/>
  <c r="IS41"/>
  <c r="IT41"/>
  <c r="IW41"/>
  <c r="IX41"/>
  <c r="IY41"/>
  <c r="IZ41"/>
  <c r="JB41"/>
  <c r="JC41"/>
  <c r="JD41"/>
  <c r="JE41"/>
  <c r="JF41"/>
  <c r="JL41"/>
  <c r="JN41"/>
  <c r="JO41"/>
  <c r="JP41"/>
  <c r="JQ41"/>
  <c r="JW41"/>
  <c r="KD41"/>
  <c r="KJ41"/>
  <c r="KL41"/>
  <c r="LF41"/>
  <c r="LG41"/>
  <c r="LH41"/>
  <c r="LI41"/>
  <c r="LK41"/>
  <c r="LL41"/>
  <c r="LM41"/>
  <c r="LV41"/>
  <c r="LY41"/>
  <c r="LZ41"/>
  <c r="MB41"/>
  <c r="MH41"/>
  <c r="MT41"/>
  <c r="NB41"/>
  <c r="NC41"/>
  <c r="ND41"/>
  <c r="E43"/>
  <c r="G43"/>
  <c r="I43"/>
  <c r="K43"/>
  <c r="N43"/>
  <c r="AU43"/>
  <c r="AY43"/>
  <c r="BA43"/>
  <c r="BC43"/>
  <c r="BE43"/>
  <c r="BG43"/>
  <c r="BK43"/>
  <c r="BL43"/>
  <c r="BN43"/>
  <c r="BO43"/>
  <c r="BP43"/>
  <c r="BQ43"/>
  <c r="BR43"/>
  <c r="BZ43"/>
  <c r="CA43"/>
  <c r="CB43"/>
  <c r="CE43"/>
  <c r="CH43"/>
  <c r="CV43"/>
  <c r="CX43"/>
  <c r="DB43"/>
  <c r="DD43"/>
  <c r="DP43"/>
  <c r="ED43"/>
  <c r="EG43"/>
  <c r="EK43"/>
  <c r="EP43"/>
  <c r="ES43"/>
  <c r="ET43"/>
  <c r="FI43"/>
  <c r="FT43"/>
  <c r="FU43"/>
  <c r="FV43"/>
  <c r="FW43"/>
  <c r="FX43"/>
  <c r="FY43"/>
  <c r="FZ43"/>
  <c r="GA43"/>
  <c r="GB43"/>
  <c r="GC43"/>
  <c r="GL43"/>
  <c r="GM43"/>
  <c r="GO43"/>
  <c r="GQ43"/>
  <c r="GZ43"/>
  <c r="HA43"/>
  <c r="HB43"/>
  <c r="HC43"/>
  <c r="HD43"/>
  <c r="HE43"/>
  <c r="HG43"/>
  <c r="HH43"/>
  <c r="HI43"/>
  <c r="HK43"/>
  <c r="HM43"/>
  <c r="HN43"/>
  <c r="HO43"/>
  <c r="HP43"/>
  <c r="HQ43"/>
  <c r="HS43"/>
  <c r="HV43"/>
  <c r="HY43"/>
  <c r="HZ43"/>
  <c r="IC43"/>
  <c r="IE43"/>
  <c r="IO43"/>
  <c r="IP43"/>
  <c r="IR43"/>
  <c r="IS43"/>
  <c r="IT43"/>
  <c r="IW43"/>
  <c r="IX43"/>
  <c r="IY43"/>
  <c r="IZ43"/>
  <c r="JB43"/>
  <c r="JC43"/>
  <c r="JD43"/>
  <c r="JE43"/>
  <c r="JF43"/>
  <c r="JL43"/>
  <c r="JN43"/>
  <c r="JO43"/>
  <c r="JP43"/>
  <c r="JQ43"/>
  <c r="JW43"/>
  <c r="KD43"/>
  <c r="KJ43"/>
  <c r="KL43"/>
  <c r="LF43"/>
  <c r="LG43"/>
  <c r="LH43"/>
  <c r="LI43"/>
  <c r="LK43"/>
  <c r="LL43"/>
  <c r="LM43"/>
  <c r="LV43"/>
  <c r="LY43"/>
  <c r="LZ43"/>
  <c r="MB43"/>
  <c r="MH43"/>
  <c r="MT43"/>
  <c r="NB43"/>
  <c r="NC43"/>
  <c r="ND43"/>
  <c r="E44"/>
  <c r="G44"/>
  <c r="I44"/>
  <c r="K44"/>
  <c r="N44"/>
  <c r="AU44"/>
  <c r="AY44"/>
  <c r="BA44"/>
  <c r="BC44"/>
  <c r="BE44"/>
  <c r="BG44"/>
  <c r="BK44"/>
  <c r="BL44"/>
  <c r="BN44"/>
  <c r="BO44"/>
  <c r="BP44"/>
  <c r="BQ44"/>
  <c r="BR44"/>
  <c r="BZ44"/>
  <c r="CA44"/>
  <c r="CB44"/>
  <c r="CE44"/>
  <c r="CH44"/>
  <c r="CV44"/>
  <c r="CX44"/>
  <c r="DB44"/>
  <c r="DD44"/>
  <c r="DP44"/>
  <c r="ED44"/>
  <c r="EG44"/>
  <c r="EK44"/>
  <c r="EP44"/>
  <c r="ES44"/>
  <c r="ET44"/>
  <c r="FI44"/>
  <c r="FT44"/>
  <c r="FU44"/>
  <c r="FV44"/>
  <c r="FW44"/>
  <c r="FX44"/>
  <c r="FY44"/>
  <c r="FZ44"/>
  <c r="GA44"/>
  <c r="GB44"/>
  <c r="GC44"/>
  <c r="GL44"/>
  <c r="GM44"/>
  <c r="GO44"/>
  <c r="GQ44"/>
  <c r="GZ44"/>
  <c r="HA44"/>
  <c r="HB44"/>
  <c r="HC44"/>
  <c r="HD44"/>
  <c r="HE44"/>
  <c r="HG44"/>
  <c r="HH44"/>
  <c r="HI44"/>
  <c r="HK44"/>
  <c r="HM44"/>
  <c r="HN44"/>
  <c r="HO44"/>
  <c r="HP44"/>
  <c r="HQ44"/>
  <c r="HS44"/>
  <c r="HV44"/>
  <c r="HY44"/>
  <c r="HZ44"/>
  <c r="IC44"/>
  <c r="IE44"/>
  <c r="IO44"/>
  <c r="IP44"/>
  <c r="IR44"/>
  <c r="IS44"/>
  <c r="IT44"/>
  <c r="IW44"/>
  <c r="IX44"/>
  <c r="IY44"/>
  <c r="IZ44"/>
  <c r="JB44"/>
  <c r="JC44"/>
  <c r="JD44"/>
  <c r="JE44"/>
  <c r="JF44"/>
  <c r="JL44"/>
  <c r="JN44"/>
  <c r="JO44"/>
  <c r="JP44"/>
  <c r="JQ44"/>
  <c r="JW44"/>
  <c r="KD44"/>
  <c r="KJ44"/>
  <c r="KL44"/>
  <c r="LF44"/>
  <c r="LG44"/>
  <c r="LH44"/>
  <c r="LI44"/>
  <c r="LK44"/>
  <c r="LL44"/>
  <c r="LM44"/>
  <c r="LV44"/>
  <c r="LY44"/>
  <c r="LZ44"/>
  <c r="MB44"/>
  <c r="MH44"/>
  <c r="MT44"/>
  <c r="NB44"/>
  <c r="NC44"/>
  <c r="ND44"/>
  <c r="E45"/>
  <c r="G45"/>
  <c r="I45"/>
  <c r="K45"/>
  <c r="N45"/>
  <c r="AU45"/>
  <c r="AY45"/>
  <c r="BA45"/>
  <c r="BC45"/>
  <c r="BE45"/>
  <c r="BG45"/>
  <c r="BK45"/>
  <c r="BL45"/>
  <c r="BN45"/>
  <c r="BO45"/>
  <c r="BP45"/>
  <c r="BQ45"/>
  <c r="BR45"/>
  <c r="BZ45"/>
  <c r="CA45"/>
  <c r="CB45"/>
  <c r="CE45"/>
  <c r="CH45"/>
  <c r="CV45"/>
  <c r="CX45"/>
  <c r="DB45"/>
  <c r="DD45"/>
  <c r="DP45"/>
  <c r="ED45"/>
  <c r="EG45"/>
  <c r="EK45"/>
  <c r="EP45"/>
  <c r="ES45"/>
  <c r="ET45"/>
  <c r="FI45"/>
  <c r="FT45"/>
  <c r="FU45"/>
  <c r="FV45"/>
  <c r="FW45"/>
  <c r="FX45"/>
  <c r="FY45"/>
  <c r="FZ45"/>
  <c r="GA45"/>
  <c r="GB45"/>
  <c r="GC45"/>
  <c r="GL45"/>
  <c r="GM45"/>
  <c r="GO45"/>
  <c r="GQ45"/>
  <c r="GZ45"/>
  <c r="HA45"/>
  <c r="HB45"/>
  <c r="HC45"/>
  <c r="HD45"/>
  <c r="HE45"/>
  <c r="HG45"/>
  <c r="HH45"/>
  <c r="HI45"/>
  <c r="HK45"/>
  <c r="HM45"/>
  <c r="HN45"/>
  <c r="HO45"/>
  <c r="HP45"/>
  <c r="HQ45"/>
  <c r="HS45"/>
  <c r="HV45"/>
  <c r="HY45"/>
  <c r="HZ45"/>
  <c r="IC45"/>
  <c r="IE45"/>
  <c r="IO45"/>
  <c r="IP45"/>
  <c r="IR45"/>
  <c r="IS45"/>
  <c r="IT45"/>
  <c r="IW45"/>
  <c r="IX45"/>
  <c r="IY45"/>
  <c r="NE46"/>
  <c r="NE49"/>
  <c r="DQ54" l="1"/>
  <c r="DQ14"/>
  <c r="DQ51" s="1"/>
  <c r="NE47"/>
  <c r="C345" i="2"/>
  <c r="NE39" i="1"/>
  <c r="C344" i="2"/>
  <c r="C330"/>
  <c r="C615"/>
  <c r="C602" s="1"/>
  <c r="C601"/>
  <c r="C633"/>
  <c r="C619" s="1"/>
  <c r="C618"/>
  <c r="C374"/>
  <c r="C251"/>
  <c r="C239"/>
  <c r="C236"/>
  <c r="C224"/>
  <c r="C214"/>
  <c r="C535"/>
  <c r="C528" s="1"/>
  <c r="C513"/>
  <c r="C396"/>
  <c r="C398" s="1"/>
  <c r="C145"/>
  <c r="C147" s="1"/>
  <c r="C129"/>
  <c r="NE45" i="1"/>
  <c r="NE44"/>
  <c r="NE43"/>
  <c r="NE41"/>
  <c r="NE40"/>
  <c r="C536" i="2" l="1"/>
  <c r="C326"/>
  <c r="C148"/>
  <c r="C136" s="1"/>
  <c r="C135"/>
  <c r="C399"/>
  <c r="C387" s="1"/>
  <c r="C386"/>
  <c r="C327"/>
  <c r="C222" s="1"/>
  <c r="C221"/>
  <c r="C506"/>
  <c r="C215"/>
  <c r="C217" s="1"/>
  <c r="C375"/>
  <c r="C382" s="1"/>
  <c r="C131"/>
  <c r="C489" l="1"/>
  <c r="C538" s="1"/>
  <c r="C383"/>
  <c r="C359" s="1"/>
  <c r="C358"/>
  <c r="C218"/>
  <c r="C206" s="1"/>
  <c r="C205"/>
  <c r="C132"/>
  <c r="C116" s="1"/>
  <c r="C115"/>
  <c r="C646"/>
  <c r="C639" l="1"/>
  <c r="C644" s="1"/>
  <c r="C402"/>
  <c r="C649" s="1"/>
  <c r="C650" s="1"/>
  <c r="C539"/>
  <c r="C403" s="1"/>
  <c r="C645"/>
  <c r="C635" l="1"/>
  <c r="C652" s="1"/>
  <c r="C653" s="1"/>
  <c r="C636"/>
</calcChain>
</file>

<file path=xl/sharedStrings.xml><?xml version="1.0" encoding="utf-8"?>
<sst xmlns="http://schemas.openxmlformats.org/spreadsheetml/2006/main" count="2039" uniqueCount="858">
  <si>
    <t>Додаток</t>
  </si>
  <si>
    <t xml:space="preserve">          Продовження додатка</t>
  </si>
  <si>
    <t xml:space="preserve">            Продовження додатка</t>
  </si>
  <si>
    <t>до рішення виконкому міської ради</t>
  </si>
  <si>
    <t xml:space="preserve">Тарифи на послуги з утримання будинків і споруд </t>
  </si>
  <si>
    <t>та прибудинкових територій, що надаються населенню м. Кривого Рогу</t>
  </si>
  <si>
    <t>товариством з обмеженою відповідальністю "Керуюча Компанія "Дом.Ком"</t>
  </si>
  <si>
    <t>Покровський район</t>
  </si>
  <si>
    <t>Найменування послуг                                                                                              Адреса</t>
  </si>
  <si>
    <t xml:space="preserve">вул. Армавiрська, 1   </t>
  </si>
  <si>
    <t>вул. Армавiрська, 2</t>
  </si>
  <si>
    <t>вул. Армавiрська, 4</t>
  </si>
  <si>
    <t>вул. Армавiрська, 5</t>
  </si>
  <si>
    <t>вул. Армавiрська, 6</t>
  </si>
  <si>
    <t>вул. Армавiрська, 7</t>
  </si>
  <si>
    <t>вул. Армавiрська, 8</t>
  </si>
  <si>
    <t>вул. Армавiрська, 9</t>
  </si>
  <si>
    <t>вул. Армавiрська, 10</t>
  </si>
  <si>
    <t>вул. Армавiрська, 12</t>
  </si>
  <si>
    <t>вул. Армавiрська, 13</t>
  </si>
  <si>
    <t>вул. Армавiрська, 14</t>
  </si>
  <si>
    <t>вул. Армавiрська, 15</t>
  </si>
  <si>
    <t>вул. Армавiрська, 16</t>
  </si>
  <si>
    <t>вул. Армавiрська, 17</t>
  </si>
  <si>
    <t>вул. Армавiрська, 18</t>
  </si>
  <si>
    <t>вул. Армавiрська, 19</t>
  </si>
  <si>
    <t>вул. Армавiрська, 20</t>
  </si>
  <si>
    <t>вул. Армавiрська, 21</t>
  </si>
  <si>
    <t>вул. Армавiрська, 22</t>
  </si>
  <si>
    <t>вул. Армавiрська, 23</t>
  </si>
  <si>
    <t>вул. Армавiрська, 25</t>
  </si>
  <si>
    <t>вул. Армавiрська, 26</t>
  </si>
  <si>
    <t>вул. Бажова, 2</t>
  </si>
  <si>
    <t>вул. Бажова, 4</t>
  </si>
  <si>
    <t>вул. Бажова, 6</t>
  </si>
  <si>
    <t>вул. Бажова, 8</t>
  </si>
  <si>
    <t>вул. Бажова, 10</t>
  </si>
  <si>
    <t>вул. Бажова, 12</t>
  </si>
  <si>
    <t>вул. Бажова, 14</t>
  </si>
  <si>
    <t>вул. Білостоцька, 1а</t>
  </si>
  <si>
    <t>вул. Білостоцька, 2а</t>
  </si>
  <si>
    <t>вул. Бутлерова, 2</t>
  </si>
  <si>
    <t>вул. Бутлерова, 4</t>
  </si>
  <si>
    <t>вул. Бутлерова, 6</t>
  </si>
  <si>
    <t>вул. Бутлерова, 8</t>
  </si>
  <si>
    <t>вул. Ватутіна, 2</t>
  </si>
  <si>
    <t>вул. Ватутіна, 3а</t>
  </si>
  <si>
    <t>вул. Ватутіна, 6</t>
  </si>
  <si>
    <t>вул. Ватутіна, 8</t>
  </si>
  <si>
    <t>вул. Ватутіна, 9</t>
  </si>
  <si>
    <t>вул. Ватутіна, 10</t>
  </si>
  <si>
    <t>вул. Ватутіна, 11</t>
  </si>
  <si>
    <t>вул. Ватутіна, 12</t>
  </si>
  <si>
    <t>вул. Ватутіна, 13</t>
  </si>
  <si>
    <t>вул. Ватутіна, 15</t>
  </si>
  <si>
    <t>вул. Ватутіна, 15а</t>
  </si>
  <si>
    <t>вул. Ватутіна, 16</t>
  </si>
  <si>
    <t>вул. Ватутіна, 17</t>
  </si>
  <si>
    <t>вул. Ватутіна, 18</t>
  </si>
  <si>
    <t>вул. Ватутіна, 19</t>
  </si>
  <si>
    <t>вул. Ватутіна, 20</t>
  </si>
  <si>
    <t>вул. Ватутіна, 21</t>
  </si>
  <si>
    <t>вул. Ватутіна, 22</t>
  </si>
  <si>
    <t>вул. Ватутіна, 23</t>
  </si>
  <si>
    <t>вул. Ватутіна, 24</t>
  </si>
  <si>
    <t>вул. Ватутіна, 25</t>
  </si>
  <si>
    <t>вул. Ватутіна, 27</t>
  </si>
  <si>
    <t>вул. Ватутіна, 28</t>
  </si>
  <si>
    <t>вул. Ватутіна, 29</t>
  </si>
  <si>
    <t>вул. Ватутіна, 31</t>
  </si>
  <si>
    <t>вул. Ватутіна, 32</t>
  </si>
  <si>
    <t>вул. Ватутіна, 34</t>
  </si>
  <si>
    <t>вул. Ватутіна, 35</t>
  </si>
  <si>
    <t>вул. Ватутіна, 35а</t>
  </si>
  <si>
    <t>вул. Ватутіна, 36</t>
  </si>
  <si>
    <t>вул. Ватутіна, 40</t>
  </si>
  <si>
    <t>вул. Ватутіна, 42</t>
  </si>
  <si>
    <t>вул. Ватутіна, 43/3</t>
  </si>
  <si>
    <t>вул. Ватутіна, 45а</t>
  </si>
  <si>
    <t>вул. Ватутіна, 49</t>
  </si>
  <si>
    <t>вул. Ватутіна, 51</t>
  </si>
  <si>
    <t>вул. Ватутіна, 54</t>
  </si>
  <si>
    <t>вул. Ватутіна, 56</t>
  </si>
  <si>
    <t>вул. Ватутіна, 58</t>
  </si>
  <si>
    <t>вул. Ватутіна, 61</t>
  </si>
  <si>
    <t>вул. Ватутіна, 62</t>
  </si>
  <si>
    <t>вул. Ватутіна, 64</t>
  </si>
  <si>
    <t>вул. Ватутіна, 68а</t>
  </si>
  <si>
    <t>вул. Ватутіна, 72</t>
  </si>
  <si>
    <t>вул. Ватутіна, 78</t>
  </si>
  <si>
    <t>вул. Ватутіна, 80</t>
  </si>
  <si>
    <t>вул. Ватутіна, 82</t>
  </si>
  <si>
    <t>вул. Ватутіна, 84</t>
  </si>
  <si>
    <t>вул. Глаголєва, 2</t>
  </si>
  <si>
    <t>вул. Глаголєва, 6</t>
  </si>
  <si>
    <t>вул. Глаголєва, 8</t>
  </si>
  <si>
    <t>вул. Глаголєва, 10</t>
  </si>
  <si>
    <t>вул. Глаголєва, 12</t>
  </si>
  <si>
    <t>вул. Глаголєва, 16</t>
  </si>
  <si>
    <t>вул. Елестинська, 1</t>
  </si>
  <si>
    <t>вул. Елестинська, 3</t>
  </si>
  <si>
    <t>вул. Івана Мазепи, 2</t>
  </si>
  <si>
    <t>вул. Івана Мазепи, 4</t>
  </si>
  <si>
    <t>вул. Івана Мазепи, 8</t>
  </si>
  <si>
    <t>вул. Івана Мазепи, 10</t>
  </si>
  <si>
    <t>вул. Івана Мазепи, 12</t>
  </si>
  <si>
    <t>вул. Івана Мазепи, 14</t>
  </si>
  <si>
    <t>вул. Івана Мазепи, 16</t>
  </si>
  <si>
    <t>вул. Ільменська, 1</t>
  </si>
  <si>
    <t>вул. Ільменська, 3</t>
  </si>
  <si>
    <t>вул. Калантая, 1</t>
  </si>
  <si>
    <t>вул. Калантая, 2</t>
  </si>
  <si>
    <t>вул. Калантая, 3</t>
  </si>
  <si>
    <t>вул. Калантая, 5</t>
  </si>
  <si>
    <t>вул. Калантая, 6</t>
  </si>
  <si>
    <t>вул. Калантая, 7</t>
  </si>
  <si>
    <t>вул. Калантая, 8</t>
  </si>
  <si>
    <t>вул. Калантая, 10</t>
  </si>
  <si>
    <t>вул. Калантая, 14</t>
  </si>
  <si>
    <t>вул. Калантая, 16</t>
  </si>
  <si>
    <t>вул. Калантая, 18</t>
  </si>
  <si>
    <t>вул. Калантая, 20</t>
  </si>
  <si>
    <t>вул. Калантая, 22</t>
  </si>
  <si>
    <t>вул. Калантая, 24</t>
  </si>
  <si>
    <t>вул. Калантая, 26</t>
  </si>
  <si>
    <t>вул. Конституційна, 2</t>
  </si>
  <si>
    <t>вул. Конституційна, 4</t>
  </si>
  <si>
    <t>вул. Конституційна, 6</t>
  </si>
  <si>
    <t>вул. Конституційна, 8</t>
  </si>
  <si>
    <t>вул. Конституційна, 10</t>
  </si>
  <si>
    <t>вул. Конституційна, 12</t>
  </si>
  <si>
    <t>вул. Конституційна, 14</t>
  </si>
  <si>
    <t>вул. Кропивницького, 1</t>
  </si>
  <si>
    <t>вул. Кропивницького, 6</t>
  </si>
  <si>
    <t>вул. Кропивницького, 7</t>
  </si>
  <si>
    <t>вул. Кропивницького, 15</t>
  </si>
  <si>
    <t>вул. Кропивницького, 17</t>
  </si>
  <si>
    <t>вул. Кропивницького, 18</t>
  </si>
  <si>
    <t>вул. Кропивницького, 20</t>
  </si>
  <si>
    <t>вул. Кропивницького, 21</t>
  </si>
  <si>
    <t>вул. Кропивницького, 22</t>
  </si>
  <si>
    <t>вул. Кропивницького, 24</t>
  </si>
  <si>
    <t>вул. Кропивницького, 25</t>
  </si>
  <si>
    <t>вул. Кропивницького, 25а</t>
  </si>
  <si>
    <t>вул. Кропивницького, 26</t>
  </si>
  <si>
    <t>вул. Кропивницького, 28</t>
  </si>
  <si>
    <t>вул. Кропивницького, 29</t>
  </si>
  <si>
    <t>вул. Кропивницького, 29а</t>
  </si>
  <si>
    <t>вул. Кропивницького, 30</t>
  </si>
  <si>
    <t>вул. Кропивницького, 32</t>
  </si>
  <si>
    <t>вул. Кропивницького, 33</t>
  </si>
  <si>
    <t>вул. Кропивницького, 35</t>
  </si>
  <si>
    <t>вул. Кропивницького, 44</t>
  </si>
  <si>
    <t>вул. Кропивницького, 45</t>
  </si>
  <si>
    <t>вул. Кропивницького, 51</t>
  </si>
  <si>
    <t>вул. Кропивницького, 52</t>
  </si>
  <si>
    <t>вул. Кропивницького, 54</t>
  </si>
  <si>
    <t>вул. Кропивницького, 56</t>
  </si>
  <si>
    <t>вул. Кропивницького, 57</t>
  </si>
  <si>
    <t>вул. Кропивницького, 58</t>
  </si>
  <si>
    <t>вул. Кропивницького, 60</t>
  </si>
  <si>
    <t>вул. Кропивницького, 62</t>
  </si>
  <si>
    <t>вул. Кропивницького, 64</t>
  </si>
  <si>
    <t>вул. Кропивницького, 66</t>
  </si>
  <si>
    <t>вул. Кропивницького, 67а</t>
  </si>
  <si>
    <t>вул. Кропивницького, 69</t>
  </si>
  <si>
    <t>вул. Кропивницького, 71</t>
  </si>
  <si>
    <t>вул. Кропивницького, 73</t>
  </si>
  <si>
    <t>вул. Кропивницького, 77</t>
  </si>
  <si>
    <t>вул. Кропивницького, 79</t>
  </si>
  <si>
    <t>вул. Кропивницького, 83</t>
  </si>
  <si>
    <t>вул. Кропивницького, 85</t>
  </si>
  <si>
    <t>вул. Куліковська, 5</t>
  </si>
  <si>
    <t>вул. Куліковська, 6</t>
  </si>
  <si>
    <t>вул. Куліковська, 7</t>
  </si>
  <si>
    <t>вул. Куліковська, 9</t>
  </si>
  <si>
    <t>вул. Лисяка, 2</t>
  </si>
  <si>
    <t>вул. Лисяка, 6</t>
  </si>
  <si>
    <t>вул. Лисяка, 10</t>
  </si>
  <si>
    <t>вул. Лисяка, 12</t>
  </si>
  <si>
    <t>вул. Лисяка, 14</t>
  </si>
  <si>
    <t>вул. Миколи Зінчевського, 1</t>
  </si>
  <si>
    <t>вул. Миколи Зінчевського, 2</t>
  </si>
  <si>
    <t>вул. Миколи Зінчевського, 4</t>
  </si>
  <si>
    <t>вул. Миколи Зінчевського, 6</t>
  </si>
  <si>
    <t>вул. Миколи Зінчевського, 8</t>
  </si>
  <si>
    <t>вул. Миколи Зінчевського, 10</t>
  </si>
  <si>
    <t>вул. Миколи Зінчевського, 12</t>
  </si>
  <si>
    <t>вул. Миколи Зінчевського, 14</t>
  </si>
  <si>
    <t>вул. Миколи Зінчевського, 16</t>
  </si>
  <si>
    <t>вул. Миколи Зінчевського, 18</t>
  </si>
  <si>
    <t>вул. Міжпланетна, 1</t>
  </si>
  <si>
    <t>вул. Міжпланетна, 3</t>
  </si>
  <si>
    <t>вул. Міжпланетна, 5</t>
  </si>
  <si>
    <t>вул. Міжпланетна, 7</t>
  </si>
  <si>
    <t>вул. Міжпланетна, 8</t>
  </si>
  <si>
    <t>вул. Міжпланетна, 9</t>
  </si>
  <si>
    <t>вул. Міжпланетна, 10</t>
  </si>
  <si>
    <t>вул. Міжпланетна, 11</t>
  </si>
  <si>
    <t>вул. Міжпланетна, 12</t>
  </si>
  <si>
    <t>вул. Міжпланетна, 15</t>
  </si>
  <si>
    <t>вул. Музична, 1</t>
  </si>
  <si>
    <t>вул. Музична, 2</t>
  </si>
  <si>
    <t>вул. Музична, 3</t>
  </si>
  <si>
    <t>вул. Музична, 4</t>
  </si>
  <si>
    <t>вул. Музична, 6</t>
  </si>
  <si>
    <t>вул. Музична, 7</t>
  </si>
  <si>
    <t>вул. Музична, 8</t>
  </si>
  <si>
    <t>вул. Музична, 9</t>
  </si>
  <si>
    <t>вул. Музична, 10</t>
  </si>
  <si>
    <t>вул. Музична, 11</t>
  </si>
  <si>
    <t>вул. Музична, 12</t>
  </si>
  <si>
    <t>вул. Мусоргського, 1</t>
  </si>
  <si>
    <t>вул. Мусоргського, 2</t>
  </si>
  <si>
    <t>вул. Мусоргського, 4</t>
  </si>
  <si>
    <t>вул. Мусоргського, 6</t>
  </si>
  <si>
    <t>вул. Мусоргського, 7</t>
  </si>
  <si>
    <t>вул. Мусоргського, 8</t>
  </si>
  <si>
    <t>вул. Мусоргського, 9</t>
  </si>
  <si>
    <t>вул. Мусоргського, 11</t>
  </si>
  <si>
    <t>вул. Мусоргського, 13</t>
  </si>
  <si>
    <t>вул. Мусоргського, 18</t>
  </si>
  <si>
    <t>вул. Мусоргського, 21</t>
  </si>
  <si>
    <t>вул. Мусоргського, 23</t>
  </si>
  <si>
    <t>вул. Мусоргського, 24</t>
  </si>
  <si>
    <t>вул. Мусоргського, 25</t>
  </si>
  <si>
    <t>вул. Мусоргського, 26</t>
  </si>
  <si>
    <t>вул. Мусоргського, 27</t>
  </si>
  <si>
    <t>вул. Мусоргського, 28</t>
  </si>
  <si>
    <t>вул. Мусоргського, 29</t>
  </si>
  <si>
    <t>вул. Мусоргського, 30</t>
  </si>
  <si>
    <t>вул. Мусоргського, 31</t>
  </si>
  <si>
    <t>вул. Мусоргського, 32</t>
  </si>
  <si>
    <t>вул. Мусоргського, 33</t>
  </si>
  <si>
    <t>вул. Мусоргського, 33а</t>
  </si>
  <si>
    <t>вул. Невська, 1</t>
  </si>
  <si>
    <t>вул. Невська, 2</t>
  </si>
  <si>
    <t>вул. Невська, 4</t>
  </si>
  <si>
    <t>вул. Невська, 6</t>
  </si>
  <si>
    <t>вул. Невська, 8</t>
  </si>
  <si>
    <t>вул. Невська, 10</t>
  </si>
  <si>
    <t>вул. Невська, 12</t>
  </si>
  <si>
    <t>вул. Невська, 14</t>
  </si>
  <si>
    <t>вул. Невська, 16</t>
  </si>
  <si>
    <t>вул. Невська, 18</t>
  </si>
  <si>
    <t>вул. Панаса Феденка, 13</t>
  </si>
  <si>
    <t>вул. Панаса Феденка, 14</t>
  </si>
  <si>
    <t>вул. Панаса Феденка, 22</t>
  </si>
  <si>
    <t>вул. Панаса Феденка, 24</t>
  </si>
  <si>
    <t>вул. Панаса Феденка, 26</t>
  </si>
  <si>
    <t>вул. Поля, 4</t>
  </si>
  <si>
    <t>вул. Поля, 5</t>
  </si>
  <si>
    <t>вул. П"ятихатська, 9</t>
  </si>
  <si>
    <t>вул. П"ятихатська, 19</t>
  </si>
  <si>
    <t>вул. Ракітіна, 6</t>
  </si>
  <si>
    <t>вул. Ракітіна, 6а</t>
  </si>
  <si>
    <t>вул. Ракітіна, 7</t>
  </si>
  <si>
    <t>вул. Ракітіна, 9</t>
  </si>
  <si>
    <t>вул. Ракітіна, 10</t>
  </si>
  <si>
    <t>вул. Ракітіна, 11</t>
  </si>
  <si>
    <t>вул. Ракітіна, 12</t>
  </si>
  <si>
    <t>вул. Ракітіна, 12а</t>
  </si>
  <si>
    <t>вул. Ракітіна, 13</t>
  </si>
  <si>
    <t>вул. Ракітіна, 14</t>
  </si>
  <si>
    <t>вул. Ракітіна, 14а</t>
  </si>
  <si>
    <t>вул. Ракітіна, 15</t>
  </si>
  <si>
    <t>вул. Ракітіна, 16</t>
  </si>
  <si>
    <t>вул. Ракітіна, 18</t>
  </si>
  <si>
    <t>вул. Ракітіна, 19</t>
  </si>
  <si>
    <t>вул. Ракітіна, 20</t>
  </si>
  <si>
    <t>вул. Ракітіна, 23</t>
  </si>
  <si>
    <t>вул. Ракітіна, 24</t>
  </si>
  <si>
    <t>вул. Ракітіна, 25</t>
  </si>
  <si>
    <t>вул. Ракітіна, 26</t>
  </si>
  <si>
    <t>вул. Ракітіна, 27</t>
  </si>
  <si>
    <t>вул. Ракітіна, 28</t>
  </si>
  <si>
    <t>вул. Ракітіна, 29</t>
  </si>
  <si>
    <t>вул. Ракітіна, 31</t>
  </si>
  <si>
    <t>вул. Ракітіна, 32</t>
  </si>
  <si>
    <t>вул. Ракітіна, 34</t>
  </si>
  <si>
    <t>вул. Ракітіна, 36</t>
  </si>
  <si>
    <t>вул. Ракітіна, 38</t>
  </si>
  <si>
    <t>вул. Рекордна, 1</t>
  </si>
  <si>
    <t>вул. Рекордна, 2</t>
  </si>
  <si>
    <t>вул. Рекордна, 3</t>
  </si>
  <si>
    <t>вул. Рекордна, 5</t>
  </si>
  <si>
    <t>вул. Рекордна, 7</t>
  </si>
  <si>
    <t>вул. Рекордна, 9</t>
  </si>
  <si>
    <t>вул. Рекордна, 11</t>
  </si>
  <si>
    <t>вул. Рекордна, 13</t>
  </si>
  <si>
    <t>вул. Рекордна, 15</t>
  </si>
  <si>
    <t>вул. Рекордна, 17</t>
  </si>
  <si>
    <t>вул. Рекордна, 19</t>
  </si>
  <si>
    <t>вул. Рекордна, 21</t>
  </si>
  <si>
    <t>вул. Святоандріївська, 17</t>
  </si>
  <si>
    <t>вул. Святоандріївська, 29</t>
  </si>
  <si>
    <t>вул. Святоандріївська, 32</t>
  </si>
  <si>
    <t>вул. Святоандріївська, 52</t>
  </si>
  <si>
    <t>вул. Святоандріївська, 54</t>
  </si>
  <si>
    <t>вул. Святоандріївська, 56</t>
  </si>
  <si>
    <t>вул. Святоандріївська, 58</t>
  </si>
  <si>
    <t>вул. Симбірцева, 1</t>
  </si>
  <si>
    <t>вул. Симбірцева, 2</t>
  </si>
  <si>
    <t>вул. Симбірцева, 3</t>
  </si>
  <si>
    <t>вул. Симбірцева, 20</t>
  </si>
  <si>
    <t>вул. Симбірцева, 22</t>
  </si>
  <si>
    <t>вул. Симбірцева, 24</t>
  </si>
  <si>
    <t>вул. Симбірцева, 26</t>
  </si>
  <si>
    <t>вул. Симбірцева, 30</t>
  </si>
  <si>
    <t>вул. Симбірцева, 32</t>
  </si>
  <si>
    <t>вул. Симбірцева, 36</t>
  </si>
  <si>
    <t>вул. Симбірцева, 38</t>
  </si>
  <si>
    <t>вул. Симбірцева, 40</t>
  </si>
  <si>
    <t>вул. Сковороди, 2</t>
  </si>
  <si>
    <t>вул. Сковороди, 3</t>
  </si>
  <si>
    <t>вул. Сковороди, 5</t>
  </si>
  <si>
    <t>вул. Стадіонна, 54</t>
  </si>
  <si>
    <t>вул. Станіслава Конткевича, 2</t>
  </si>
  <si>
    <t>вул. Станіслава Конткевича, 5</t>
  </si>
  <si>
    <t>вул. Станіслава Конткевича, 11</t>
  </si>
  <si>
    <t>вул. Станіслава Конткевича, 13</t>
  </si>
  <si>
    <t>вул. Станіслава Конткевича, 17</t>
  </si>
  <si>
    <t>вул. Станіслава Конткевича, 19</t>
  </si>
  <si>
    <t>вул. Станіслава Конткевича, 31</t>
  </si>
  <si>
    <t>вул. Станіслава Конткевича, 37</t>
  </si>
  <si>
    <t>вул. Станіслава Конткевича, 39</t>
  </si>
  <si>
    <t>вул. Стасова, 1</t>
  </si>
  <si>
    <t>вул. Стасова, 2</t>
  </si>
  <si>
    <t>вул. Стасова, 5</t>
  </si>
  <si>
    <t>вул. Стасова, 7</t>
  </si>
  <si>
    <t>вул. Стасова, 9</t>
  </si>
  <si>
    <t>вул. Третякова, 3</t>
  </si>
  <si>
    <t>вул. Третякова, 4</t>
  </si>
  <si>
    <t>вул. Третякова, 5</t>
  </si>
  <si>
    <t>вул. Третякова, 6</t>
  </si>
  <si>
    <t>вул. Третякова, 7</t>
  </si>
  <si>
    <t>вул. Уфімська, 1</t>
  </si>
  <si>
    <t>вул. Уфімська, 1а</t>
  </si>
  <si>
    <t>вул. Уфімська, 2</t>
  </si>
  <si>
    <t>вул. Уфімська, 3</t>
  </si>
  <si>
    <t>вул. Уфімська, 5</t>
  </si>
  <si>
    <t>вул. Уфімська, 6</t>
  </si>
  <si>
    <t>вул. Уфімська, 7</t>
  </si>
  <si>
    <t>вул. Уфімська, 9</t>
  </si>
  <si>
    <t>вул. Уфімська, 11</t>
  </si>
  <si>
    <t>вул. Уфімська, 13</t>
  </si>
  <si>
    <t>вул. Шкапенка, 1</t>
  </si>
  <si>
    <t>вул. Шкапенка, 3</t>
  </si>
  <si>
    <t>вул. Шкапенка, 6</t>
  </si>
  <si>
    <t>вул. Шкапенка, 8</t>
  </si>
  <si>
    <t>вул. Шкапенка, 11</t>
  </si>
  <si>
    <t>вул. Шкапенка, 12</t>
  </si>
  <si>
    <t>вул. Шкапенка, 13</t>
  </si>
  <si>
    <t>вул. Шкапенка, 14</t>
  </si>
  <si>
    <t>вул. Шкапенка, 15</t>
  </si>
  <si>
    <t>вул. Шкапенка, 17</t>
  </si>
  <si>
    <t>вул. Шкапенка, 19</t>
  </si>
  <si>
    <t>вул. Шостаковича, 5</t>
  </si>
  <si>
    <t>вул. Шостаковича, 7</t>
  </si>
  <si>
    <t>вул. Шостаковича, 11</t>
  </si>
  <si>
    <t>вул. Шостаковича, 13</t>
  </si>
  <si>
    <t>вул. Шостаковича, 14</t>
  </si>
  <si>
    <t>вул. Шостаковича, 15</t>
  </si>
  <si>
    <t>вул. Шостаковича, 16</t>
  </si>
  <si>
    <t>вул. Шостаковича, 17</t>
  </si>
  <si>
    <t>вул. Шостаковича, 22</t>
  </si>
  <si>
    <t>вул. Шостаковича, 23</t>
  </si>
  <si>
    <t>вул. Шостаковича, 25</t>
  </si>
  <si>
    <t>вул. Шостаковича, 47</t>
  </si>
  <si>
    <t>вул. Шостаковича, 51</t>
  </si>
  <si>
    <t>вул. Шостаковича, 53</t>
  </si>
  <si>
    <t>вул. Щепкіна, 2</t>
  </si>
  <si>
    <t>вул. Щепкіна, 4</t>
  </si>
  <si>
    <t xml:space="preserve">вул. Щепкiна, 6       </t>
  </si>
  <si>
    <t>Поверхів                                                                                                            Одиниця виміру</t>
  </si>
  <si>
    <t>1</t>
  </si>
  <si>
    <t>Загальна площа</t>
  </si>
  <si>
    <t>м кв.</t>
  </si>
  <si>
    <t>Тариф для квартир другого і вище поверхів</t>
  </si>
  <si>
    <t>грн./м кв</t>
  </si>
  <si>
    <t>1. Прибирання прибудинкової території</t>
  </si>
  <si>
    <t>Тариф</t>
  </si>
  <si>
    <t>2. Прибирання сходових кліток</t>
  </si>
  <si>
    <t>3. Вивезення побутових відходів (збирання, зберігання, перевезення, перероблення, утилізація, знешкодження та захоронення)</t>
  </si>
  <si>
    <t>4. Прибирання підвалу, технічних поверхів та покрівлі</t>
  </si>
  <si>
    <t>5. Технічне обслуговування ліфтів</t>
  </si>
  <si>
    <t>6. Обслуговування систем диспетчеризації</t>
  </si>
  <si>
    <t>7. Технічне обслуговування внутнішньобудинкових систем гарячого й_x000D_ холодного водопостачання, водовідведення, централізованого опалення й зливної каналізації</t>
  </si>
  <si>
    <t>8. Дератизація</t>
  </si>
  <si>
    <t>9. Дезінсекція</t>
  </si>
  <si>
    <t>10. Обслуговування димових та вентиляційних каналів</t>
  </si>
  <si>
    <t>11. Технічне обслуговування та поточний ремонт мереж електропостачання та електрообладнання, систем протипожежної автоматики та димовидалення а також інших внутрішньобудинкових інженерних систем у разі їх наявності</t>
  </si>
  <si>
    <t xml:space="preserve"> 12. Поточний ремонт конструктивних елементів, внутрішньобудинкових систем гарячого й холодного водопостачання, водовідведення, централізованого опалення та зливової каналізації й технічних пристроїв будинків та елементів зовнішнього упорядження, що розміщені на закріпленій в установленому порядку прибудинкової території (у тому числі спортивних, дитячих та інших майданчиків)</t>
  </si>
  <si>
    <t>13. Поливання дворів, клумб і газонів</t>
  </si>
  <si>
    <t>14. Прибирання й вивезення снігу, посипання частини прибудинкової території, призначеної для проходу та проїзду, протиожеледними сумішами</t>
  </si>
  <si>
    <t>15. Експлуатація номерних знаків на будинках</t>
  </si>
  <si>
    <t>16. Освітлення місць загального користування і підвалів та підкачування води</t>
  </si>
  <si>
    <t>17. Електропостачання  ліфтів</t>
  </si>
  <si>
    <t>Уборка придом тер</t>
  </si>
  <si>
    <t>уборка л клеток</t>
  </si>
  <si>
    <t>одс</t>
  </si>
  <si>
    <t>дератиз</t>
  </si>
  <si>
    <t>дезинс</t>
  </si>
  <si>
    <t>ДВК</t>
  </si>
  <si>
    <t>ел постач</t>
  </si>
  <si>
    <t>осв</t>
  </si>
  <si>
    <t>єл лифтов</t>
  </si>
  <si>
    <t>Сравнение</t>
  </si>
  <si>
    <t>отклон 1 эт</t>
  </si>
  <si>
    <t>был для 1 эт</t>
  </si>
  <si>
    <t>был для 2 эт</t>
  </si>
  <si>
    <t>отклон 2 эт</t>
  </si>
  <si>
    <t>то</t>
  </si>
  <si>
    <t>тек рем</t>
  </si>
  <si>
    <t xml:space="preserve">Розрахунок тарифів на послуги з утримання будинків і споруд та прибудинкових територій </t>
  </si>
  <si>
    <t>вцілому по підприємству ТОВ КК Дом.Ком</t>
  </si>
  <si>
    <t>за   03.2017 року</t>
  </si>
  <si>
    <r>
      <t xml:space="preserve">відповідно до </t>
    </r>
    <r>
      <rPr>
        <sz val="11.5"/>
        <rFont val="Times New Roman"/>
        <family val="1"/>
        <charset val="204"/>
      </rPr>
      <t xml:space="preserve">Порядку формування тарифів </t>
    </r>
    <r>
      <rPr>
        <sz val="11.5"/>
        <rFont val="Times New Roman"/>
        <family val="1"/>
        <charset val="204"/>
      </rPr>
      <t xml:space="preserve">на послуги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утримання будинків і</t>
    </r>
  </si>
  <si>
    <r>
      <rPr>
        <sz val="11.5"/>
        <rFont val="Times New Roman"/>
        <family val="1"/>
        <charset val="204"/>
      </rPr>
      <t xml:space="preserve">споруд та прибудинкових </t>
    </r>
    <r>
      <rPr>
        <sz val="11.5"/>
        <rFont val="Times New Roman"/>
        <family val="1"/>
        <charset val="204"/>
      </rPr>
      <t xml:space="preserve">територій, затвердженого </t>
    </r>
    <r>
      <rPr>
        <sz val="11.5"/>
        <rFont val="Times New Roman"/>
        <family val="1"/>
        <charset val="204"/>
      </rPr>
      <t>постановою Кабінету</t>
    </r>
  </si>
  <si>
    <r>
      <t xml:space="preserve">Міністрів України </t>
    </r>
    <r>
      <rPr>
        <sz val="11.5"/>
        <rFont val="Times New Roman"/>
        <family val="1"/>
        <charset val="204"/>
      </rPr>
      <t>N869 від 01.06.2011 р.</t>
    </r>
  </si>
  <si>
    <t>Характеристика будинку (дільниці, фонду в цілому):</t>
  </si>
  <si>
    <r>
      <rPr>
        <sz val="11.5"/>
        <rFont val="Times New Roman"/>
        <family val="1"/>
        <charset val="204"/>
      </rPr>
      <t xml:space="preserve">Сумарна загальна площа </t>
    </r>
    <r>
      <rPr>
        <sz val="11.5"/>
        <rFont val="Times New Roman"/>
        <family val="1"/>
        <charset val="204"/>
      </rPr>
      <t xml:space="preserve">квартир (житлових приміщень у ryртожитку), </t>
    </r>
    <r>
      <rPr>
        <sz val="11.5"/>
        <rFont val="Times New Roman"/>
        <family val="1"/>
        <charset val="204"/>
      </rPr>
      <t>м2:</t>
    </r>
  </si>
  <si>
    <t>Сумарна загальна площа квартир та нежитлових приміщень у житловому будинку гуртожитку), м2</t>
  </si>
  <si>
    <t>Сумарна загальна площа квартир (житлових приміщень у ryртожитку) без квартир</t>
  </si>
  <si>
    <r>
      <rPr>
        <sz val="11.5"/>
        <rFont val="Times New Roman"/>
        <family val="1"/>
        <charset val="204"/>
      </rPr>
      <t xml:space="preserve">першого </t>
    </r>
    <r>
      <rPr>
        <sz val="11.5"/>
        <rFont val="Times New Roman"/>
        <family val="1"/>
        <charset val="204"/>
      </rPr>
      <t>поверху, м2: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</si>
  <si>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>поверхів:</t>
    </r>
  </si>
  <si>
    <r>
      <rPr>
        <sz val="11.5"/>
        <rFont val="Times New Roman"/>
        <family val="1"/>
        <charset val="204"/>
      </rPr>
      <t>Кількість квартир:</t>
    </r>
  </si>
  <si>
    <r>
      <rPr>
        <sz val="11.5"/>
        <rFont val="Times New Roman"/>
        <family val="1"/>
        <charset val="204"/>
      </rPr>
      <t>Кількість</t>
    </r>
    <r>
      <rPr>
        <sz val="11.5"/>
        <rFont val="Times New Roman"/>
        <family val="1"/>
        <charset val="204"/>
      </rPr>
      <t xml:space="preserve"> ліфтів:</t>
    </r>
  </si>
  <si>
    <r>
      <rPr>
        <sz val="11.5"/>
        <rFont val="Times New Roman"/>
        <family val="1"/>
        <charset val="204"/>
      </rPr>
      <t>Кількість мешканців:</t>
    </r>
  </si>
  <si>
    <t>Площа прибудинкової території, що прибирається , м2</t>
  </si>
  <si>
    <r>
      <rPr>
        <sz val="11.5"/>
        <rFont val="Times New Roman"/>
        <family val="1"/>
        <charset val="204"/>
      </rPr>
      <t xml:space="preserve">Площа сходових клітин, </t>
    </r>
    <r>
      <rPr>
        <sz val="11.5"/>
        <rFont val="Times New Roman"/>
        <family val="1"/>
        <charset val="204"/>
      </rPr>
      <t>м2</t>
    </r>
  </si>
  <si>
    <r>
      <rPr>
        <sz val="11.5"/>
        <rFont val="Times New Roman"/>
        <family val="1"/>
        <charset val="204"/>
      </rPr>
      <t>Площа покрівлі, м2</t>
    </r>
  </si>
  <si>
    <r>
      <rPr>
        <sz val="11.5"/>
        <rFont val="Times New Roman"/>
        <family val="1"/>
        <charset val="204"/>
      </rPr>
      <t xml:space="preserve">Площа підвалів, </t>
    </r>
    <r>
      <rPr>
        <sz val="11.5"/>
        <rFont val="Times New Roman"/>
        <family val="1"/>
        <charset val="204"/>
      </rPr>
      <t>м2</t>
    </r>
  </si>
  <si>
    <r>
      <rPr>
        <sz val="11.5"/>
        <rFont val="Times New Roman"/>
        <family val="1"/>
        <charset val="204"/>
      </rPr>
      <t xml:space="preserve">Кількість сміттевих камер </t>
    </r>
    <r>
      <rPr>
        <sz val="11.5"/>
        <rFont val="Times New Roman"/>
        <family val="1"/>
        <charset val="204"/>
      </rPr>
      <t>будинку</t>
    </r>
  </si>
  <si>
    <r>
      <rPr>
        <sz val="11.5"/>
        <rFont val="Times New Roman"/>
        <family val="1"/>
        <charset val="204"/>
      </rPr>
      <t>Кількість побутових електроплит</t>
    </r>
  </si>
  <si>
    <r>
      <rPr>
        <sz val="11.5"/>
        <rFont val="Times New Roman"/>
        <family val="1"/>
        <charset val="204"/>
      </rPr>
      <t xml:space="preserve">Група </t>
    </r>
    <r>
      <rPr>
        <sz val="11.5"/>
        <rFont val="Times New Roman"/>
        <family val="1"/>
        <charset val="204"/>
      </rPr>
      <t xml:space="preserve">капітальності </t>
    </r>
    <r>
      <rPr>
        <sz val="11.5"/>
        <rFont val="Times New Roman"/>
        <family val="1"/>
        <charset val="204"/>
      </rPr>
      <t>будинку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</si>
  <si>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клапанів </t>
    </r>
    <r>
      <rPr>
        <sz val="11.5"/>
        <rFont val="Times New Roman"/>
        <family val="1"/>
        <charset val="204"/>
      </rPr>
      <t>протипожежної автоматики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</si>
  <si>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Площа дворів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покриттям, м2</t>
    </r>
  </si>
  <si>
    <r>
      <rPr>
        <sz val="11.5"/>
        <rFont val="Times New Roman"/>
        <family val="1"/>
        <charset val="204"/>
      </rPr>
      <t xml:space="preserve">Площа </t>
    </r>
    <r>
      <rPr>
        <sz val="11.5"/>
        <rFont val="Times New Roman"/>
        <family val="1"/>
        <charset val="204"/>
      </rPr>
      <t xml:space="preserve">гаэонів </t>
    </r>
    <r>
      <rPr>
        <sz val="11.5"/>
        <rFont val="Times New Roman"/>
        <family val="1"/>
        <charset val="204"/>
      </rPr>
      <t xml:space="preserve">дворів та </t>
    </r>
    <r>
      <rPr>
        <sz val="11.5"/>
        <rFont val="Times New Roman"/>
        <family val="1"/>
        <charset val="204"/>
      </rPr>
      <t xml:space="preserve">газонів вулиць, </t>
    </r>
    <r>
      <rPr>
        <sz val="11.5"/>
        <rFont val="Times New Roman"/>
        <family val="1"/>
        <charset val="204"/>
      </rPr>
      <t>м2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</si>
  <si>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не </t>
    </r>
    <r>
      <rPr>
        <sz val="11.5"/>
        <rFont val="Times New Roman"/>
        <family val="1"/>
        <charset val="204"/>
      </rPr>
      <t>каналізаційних люків</t>
    </r>
  </si>
  <si>
    <t xml:space="preserve">Фактична кількість димовентиляційних каналів </t>
  </si>
  <si>
    <r>
      <t xml:space="preserve">Фактична кількість вентиляційних </t>
    </r>
    <r>
      <rPr>
        <sz val="11.5"/>
        <rFont val="Times New Roman"/>
        <family val="1"/>
        <charset val="204"/>
      </rPr>
      <t>каналів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</si>
  <si>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Балансова (відновна) </t>
    </r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будинку, грн.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</si>
  <si>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обслуговування ліфтів</t>
    </r>
    <r>
      <rPr>
        <sz val="11.5"/>
        <rFont val="Times New Roman"/>
        <family val="1"/>
        <charset val="204"/>
      </rPr>
      <t>,</t>
    </r>
    <r>
      <rPr>
        <sz val="11.5"/>
        <rFont val="Times New Roman"/>
        <family val="1"/>
        <charset val="204"/>
      </rPr>
      <t xml:space="preserve"> грн. на місяць</t>
    </r>
  </si>
  <si>
    <r>
      <rPr>
        <sz val="11.5"/>
        <rFont val="Times New Roman"/>
        <family val="1"/>
        <charset val="204"/>
      </rPr>
      <t xml:space="preserve">Норма витрат часу на </t>
    </r>
    <r>
      <rPr>
        <sz val="11.5"/>
        <rFont val="Times New Roman"/>
        <family val="1"/>
        <charset val="204"/>
      </rPr>
      <t xml:space="preserve">промивку систем </t>
    </r>
    <r>
      <rPr>
        <sz val="11.5"/>
        <rFont val="Times New Roman"/>
        <family val="1"/>
        <charset val="204"/>
      </rPr>
      <t>опалення, год.</t>
    </r>
    <r>
      <rPr>
        <sz val="11.5"/>
        <rFont val="Times New Roman"/>
        <family val="1"/>
        <charset val="204"/>
      </rPr>
      <t xml:space="preserve"> </t>
    </r>
  </si>
  <si>
    <r>
      <rPr>
        <sz val="11.5"/>
        <rFont val="Times New Roman"/>
        <family val="1"/>
        <charset val="204"/>
      </rPr>
      <t xml:space="preserve">Кількість дворових </t>
    </r>
    <r>
      <rPr>
        <sz val="11.5"/>
        <rFont val="Times New Roman"/>
        <family val="1"/>
        <charset val="204"/>
      </rPr>
      <t>каналізаційних туалетів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</si>
  <si>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>дворових туалетів,</t>
    </r>
    <r>
      <rPr>
        <sz val="11.5"/>
        <rFont val="Times New Roman"/>
        <family val="1"/>
        <charset val="204"/>
      </rPr>
      <t xml:space="preserve"> шт.</t>
    </r>
  </si>
  <si>
    <t>Сумарний об'єм дворових туалетів, м3</t>
  </si>
  <si>
    <r>
      <rPr>
        <sz val="11.5"/>
        <rFont val="Times New Roman"/>
        <family val="1"/>
        <charset val="204"/>
      </rPr>
      <t xml:space="preserve">Сумарна эагальна площа </t>
    </r>
    <r>
      <rPr>
        <sz val="11.5"/>
        <rFont val="Times New Roman"/>
        <family val="1"/>
        <charset val="204"/>
      </rPr>
      <t xml:space="preserve">квартир (житлових приміщень у </t>
    </r>
    <r>
      <rPr>
        <sz val="11.5"/>
        <rFont val="Times New Roman"/>
        <family val="1"/>
        <charset val="204"/>
      </rPr>
      <t xml:space="preserve">ryртожитку) будинків </t>
    </r>
    <r>
      <rPr>
        <sz val="11.5"/>
        <rFont val="Times New Roman"/>
        <family val="1"/>
        <charset val="204"/>
      </rPr>
      <t>з</t>
    </r>
  </si>
  <si>
    <r>
      <t xml:space="preserve">Податок на </t>
    </r>
    <r>
      <rPr>
        <sz val="11.5"/>
        <rFont val="Times New Roman"/>
      </rPr>
      <t xml:space="preserve">землю </t>
    </r>
    <r>
      <rPr>
        <sz val="11.5"/>
        <rFont val="Times New Roman"/>
      </rPr>
      <t xml:space="preserve">на </t>
    </r>
    <r>
      <rPr>
        <sz val="11.5"/>
        <rFont val="Times New Roman"/>
      </rPr>
      <t xml:space="preserve">місяць, </t>
    </r>
    <r>
      <rPr>
        <sz val="11.5"/>
        <rFont val="Times New Roman"/>
      </rPr>
      <t xml:space="preserve">грн. </t>
    </r>
  </si>
  <si>
    <r>
      <rPr>
        <sz val="11.5"/>
        <rFont val="Times New Roman"/>
      </rPr>
      <t xml:space="preserve">Сумарна </t>
    </r>
    <r>
      <rPr>
        <sz val="11.5"/>
        <rFont val="Times New Roman"/>
      </rPr>
      <t xml:space="preserve">загальна площа квартир (житлових приміщень у </t>
    </r>
    <r>
      <rPr>
        <sz val="11.5"/>
        <rFont val="Times New Roman"/>
      </rPr>
      <t xml:space="preserve">гуртожитку) будинків </t>
    </r>
    <r>
      <rPr>
        <sz val="11.5"/>
        <rFont val="Times New Roman"/>
      </rPr>
      <t>з</t>
    </r>
  </si>
  <si>
    <t xml:space="preserve">димовимим каналами, м2 </t>
  </si>
  <si>
    <r>
      <t xml:space="preserve">вентиляційними каналами, </t>
    </r>
    <r>
      <rPr>
        <sz val="11.5"/>
        <rFont val="Times New Roman"/>
      </rPr>
      <t>м2</t>
    </r>
  </si>
  <si>
    <r>
      <rPr>
        <sz val="11.5"/>
        <rFont val="Times New Roman"/>
      </rPr>
      <t xml:space="preserve">Сумарна </t>
    </r>
    <r>
      <rPr>
        <sz val="11.5"/>
        <rFont val="Times New Roman"/>
      </rPr>
      <t xml:space="preserve">загальна площа квартир (житлових приміщень у ryртожитку) </t>
    </r>
    <r>
      <rPr>
        <sz val="11.5"/>
        <rFont val="Times New Roman"/>
      </rPr>
      <t xml:space="preserve">будинків </t>
    </r>
    <r>
      <rPr>
        <sz val="11.5"/>
        <rFont val="Times New Roman"/>
      </rPr>
      <t xml:space="preserve">з </t>
    </r>
    <r>
      <rPr>
        <sz val="11.5"/>
        <rFont val="Times New Roman"/>
      </rPr>
      <t>ППА та</t>
    </r>
  </si>
  <si>
    <r>
      <t xml:space="preserve">ДВ, </t>
    </r>
    <r>
      <rPr>
        <sz val="11.5"/>
        <rFont val="Times New Roman"/>
      </rPr>
      <t xml:space="preserve">м2 </t>
    </r>
  </si>
  <si>
    <r>
      <rPr>
        <sz val="11.5"/>
        <rFont val="Times New Roman"/>
      </rPr>
      <t xml:space="preserve">Сумарна загальна </t>
    </r>
    <r>
      <rPr>
        <sz val="11.5"/>
        <rFont val="Times New Roman"/>
      </rPr>
      <t xml:space="preserve">площа квартир (житлових приміщень у </t>
    </r>
    <r>
      <rPr>
        <sz val="11.5"/>
        <rFont val="Times New Roman"/>
      </rPr>
      <t xml:space="preserve">гуртожитку) будинків </t>
    </r>
    <r>
      <rPr>
        <sz val="11.5"/>
        <rFont val="Times New Roman"/>
      </rPr>
      <t>з</t>
    </r>
  </si>
  <si>
    <r>
      <t xml:space="preserve">побутовими електроплитами, </t>
    </r>
    <r>
      <rPr>
        <sz val="11.5"/>
        <rFont val="Times New Roman"/>
      </rPr>
      <t xml:space="preserve">м2 </t>
    </r>
  </si>
  <si>
    <r>
      <rPr>
        <sz val="11.5"/>
        <rFont val="Times New Roman"/>
      </rPr>
      <t xml:space="preserve">Сумарна </t>
    </r>
    <r>
      <rPr>
        <sz val="11.5"/>
        <rFont val="Times New Roman"/>
      </rPr>
      <t xml:space="preserve">загальна площа квартир (житлових приміщень у </t>
    </r>
    <r>
      <rPr>
        <sz val="11.5"/>
        <rFont val="Times New Roman"/>
      </rPr>
      <t xml:space="preserve">ryртожитку) будинків </t>
    </r>
    <r>
      <rPr>
        <sz val="11.5"/>
        <rFont val="Times New Roman"/>
      </rPr>
      <t xml:space="preserve">з </t>
    </r>
    <r>
      <rPr>
        <sz val="11.5"/>
        <rFont val="Times New Roman"/>
      </rPr>
      <t>не</t>
    </r>
  </si>
  <si>
    <r>
      <t xml:space="preserve">каналізаційними люками, </t>
    </r>
    <r>
      <rPr>
        <sz val="11.5"/>
        <rFont val="Times New Roman"/>
      </rPr>
      <t>м2</t>
    </r>
    <r>
      <rPr>
        <sz val="11.5"/>
        <rFont val="Times New Roman"/>
      </rPr>
      <t xml:space="preserve"> </t>
    </r>
  </si>
  <si>
    <r>
      <t xml:space="preserve">Норма накопичення твердого </t>
    </r>
    <r>
      <rPr>
        <sz val="11.5"/>
        <rFont val="Times New Roman"/>
      </rPr>
      <t xml:space="preserve">побутового сміття на 1 </t>
    </r>
    <r>
      <rPr>
        <sz val="11.5"/>
        <rFont val="Times New Roman"/>
      </rPr>
      <t xml:space="preserve">мешканця, </t>
    </r>
    <r>
      <rPr>
        <sz val="11.5"/>
        <rFont val="Times New Roman"/>
      </rPr>
      <t xml:space="preserve">м3 на </t>
    </r>
    <r>
      <rPr>
        <sz val="11.5"/>
        <rFont val="Times New Roman"/>
      </rPr>
      <t>рік</t>
    </r>
    <r>
      <rPr>
        <sz val="11.5"/>
        <rFont val="Times New Roman"/>
      </rPr>
      <t xml:space="preserve"> </t>
    </r>
  </si>
  <si>
    <r>
      <t xml:space="preserve">Кількість контейнерів </t>
    </r>
    <r>
      <rPr>
        <sz val="11.5"/>
        <rFont val="Times New Roman"/>
      </rPr>
      <t>для сміття (фактично)</t>
    </r>
    <r>
      <rPr>
        <sz val="11.5"/>
        <rFont val="Times New Roman"/>
      </rPr>
      <t xml:space="preserve"> </t>
    </r>
  </si>
  <si>
    <t>Сумарна загальна площа квартир (житлових приміщень у гуртожитку) будинків 2 і вище поверхів, м2</t>
  </si>
  <si>
    <r>
      <rPr>
        <sz val="11.5"/>
        <rFont val="Times New Roman"/>
      </rPr>
      <t xml:space="preserve">Сумарна загальна площа </t>
    </r>
    <r>
      <rPr>
        <sz val="11.5"/>
        <rFont val="Times New Roman"/>
      </rPr>
      <t xml:space="preserve">квартир (житлових приміщень у </t>
    </r>
    <r>
      <rPr>
        <sz val="11.5"/>
        <rFont val="Times New Roman"/>
      </rPr>
      <t>ryртожитку) будинків де</t>
    </r>
  </si>
  <si>
    <r>
      <t xml:space="preserve">проводиться дератизація </t>
    </r>
    <r>
      <rPr>
        <sz val="11.5"/>
        <rFont val="Times New Roman"/>
      </rPr>
      <t>та (або) дезінсекція, м2</t>
    </r>
  </si>
  <si>
    <r>
      <t xml:space="preserve">Площа </t>
    </r>
    <r>
      <rPr>
        <sz val="11.5"/>
        <rFont val="Times New Roman"/>
      </rPr>
      <t xml:space="preserve">нежитлових приміщень з окремим входом, </t>
    </r>
    <r>
      <rPr>
        <sz val="11.5"/>
        <rFont val="Times New Roman"/>
      </rPr>
      <t>м2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</si>
  <si>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Площа нежитлових приміщень у </t>
    </r>
    <r>
      <rPr>
        <sz val="11.5"/>
        <rFont val="Times New Roman"/>
      </rPr>
      <t xml:space="preserve">будинках де проводиться дератизація та (або) </t>
    </r>
    <r>
      <rPr>
        <sz val="11.5"/>
        <rFont val="Times New Roman"/>
      </rPr>
      <t xml:space="preserve">дезінсекція, </t>
    </r>
    <r>
      <rPr>
        <sz val="11.5"/>
        <rFont val="Times New Roman"/>
      </rPr>
      <t>м2</t>
    </r>
  </si>
  <si>
    <r>
      <t xml:space="preserve">Площа нежитлових </t>
    </r>
    <r>
      <rPr>
        <sz val="11.5"/>
        <rFont val="Times New Roman"/>
      </rPr>
      <t xml:space="preserve">приміщень у будинках </t>
    </r>
    <r>
      <rPr>
        <sz val="11.5"/>
        <rFont val="Times New Roman"/>
      </rPr>
      <t xml:space="preserve">з димовентиляційними каналами, </t>
    </r>
    <r>
      <rPr>
        <sz val="11.5"/>
        <rFont val="Times New Roman"/>
      </rPr>
      <t>м2</t>
    </r>
    <r>
      <rPr>
        <sz val="11.5"/>
        <rFont val="Times New Roman"/>
      </rPr>
      <t xml:space="preserve"> </t>
    </r>
  </si>
  <si>
    <r>
      <t xml:space="preserve">Площа нежитлових приміщень у </t>
    </r>
    <r>
      <rPr>
        <sz val="11.5"/>
        <rFont val="Times New Roman"/>
      </rPr>
      <t xml:space="preserve">будинках </t>
    </r>
    <r>
      <rPr>
        <sz val="11.5"/>
        <rFont val="Times New Roman"/>
      </rPr>
      <t xml:space="preserve">з </t>
    </r>
    <r>
      <rPr>
        <sz val="11.5"/>
        <rFont val="Times New Roman"/>
      </rPr>
      <t xml:space="preserve">ППА </t>
    </r>
    <r>
      <rPr>
        <sz val="11.5"/>
        <rFont val="Times New Roman"/>
      </rPr>
      <t xml:space="preserve">та </t>
    </r>
    <r>
      <rPr>
        <sz val="11.5"/>
        <rFont val="Times New Roman"/>
      </rPr>
      <t xml:space="preserve">ДВ, </t>
    </r>
    <r>
      <rPr>
        <sz val="11.5"/>
        <rFont val="Times New Roman"/>
      </rPr>
      <t>м2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</si>
  <si>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Площа нежитлових приміщень у </t>
    </r>
    <r>
      <rPr>
        <sz val="11.5"/>
        <rFont val="Times New Roman"/>
      </rPr>
      <t xml:space="preserve">будинках </t>
    </r>
    <r>
      <rPr>
        <sz val="11.5"/>
        <rFont val="Times New Roman"/>
      </rPr>
      <t xml:space="preserve">з дворовими </t>
    </r>
    <r>
      <rPr>
        <sz val="11.5"/>
        <rFont val="Times New Roman"/>
      </rPr>
      <t xml:space="preserve">вигрібними </t>
    </r>
    <r>
      <rPr>
        <sz val="11.5"/>
        <rFont val="Times New Roman"/>
      </rPr>
      <t xml:space="preserve">ямами </t>
    </r>
    <r>
      <rPr>
        <sz val="11.5"/>
        <rFont val="Times New Roman"/>
      </rPr>
      <t>та (або)</t>
    </r>
  </si>
  <si>
    <r>
      <t xml:space="preserve">каналізаційними туалетами, </t>
    </r>
    <r>
      <rPr>
        <sz val="11.5"/>
        <rFont val="Times New Roman"/>
      </rPr>
      <t>м2</t>
    </r>
    <r>
      <rPr>
        <sz val="11.5"/>
        <rFont val="Times New Roman"/>
      </rPr>
      <t xml:space="preserve"> </t>
    </r>
  </si>
  <si>
    <r>
      <t xml:space="preserve">Площа нежитлових приміщень у </t>
    </r>
    <r>
      <rPr>
        <sz val="11.5"/>
        <rFont val="Times New Roman"/>
      </rPr>
      <t xml:space="preserve">будинках </t>
    </r>
    <r>
      <rPr>
        <sz val="11.5"/>
        <rFont val="Times New Roman"/>
      </rPr>
      <t xml:space="preserve">з </t>
    </r>
    <r>
      <rPr>
        <sz val="11.5"/>
        <rFont val="Times New Roman"/>
      </rPr>
      <t>не каналізаційними люками, м2</t>
    </r>
    <r>
      <rPr>
        <sz val="11.5"/>
        <rFont val="Times New Roman"/>
      </rPr>
      <t xml:space="preserve"> </t>
    </r>
  </si>
  <si>
    <r>
      <t xml:space="preserve">Відсоток на </t>
    </r>
    <r>
      <rPr>
        <sz val="11.5"/>
        <rFont val="Times New Roman"/>
      </rPr>
      <t xml:space="preserve">послуги банку </t>
    </r>
    <r>
      <rPr>
        <sz val="11.5"/>
        <rFont val="Times New Roman"/>
      </rPr>
      <t>та ЕРЦ</t>
    </r>
    <r>
      <rPr>
        <sz val="11.5"/>
        <rFont val="Times New Roman"/>
      </rPr>
      <t xml:space="preserve"> </t>
    </r>
  </si>
  <si>
    <r>
      <t xml:space="preserve">Кількість дитячих </t>
    </r>
    <r>
      <rPr>
        <sz val="11.5"/>
        <rFont val="Times New Roman"/>
      </rPr>
      <t xml:space="preserve">та </t>
    </r>
    <r>
      <rPr>
        <sz val="11.5"/>
        <rFont val="Times New Roman"/>
      </rPr>
      <t xml:space="preserve">спортивних </t>
    </r>
    <r>
      <rPr>
        <sz val="11.5"/>
        <rFont val="Times New Roman"/>
      </rPr>
      <t>майданчиків</t>
    </r>
    <r>
      <rPr>
        <sz val="11.5"/>
        <rFont val="Times New Roman"/>
      </rPr>
      <t xml:space="preserve"> </t>
    </r>
  </si>
  <si>
    <r>
      <t xml:space="preserve">Відмітка </t>
    </r>
    <r>
      <rPr>
        <sz val="11.5"/>
        <rFont val="Times New Roman"/>
      </rPr>
      <t xml:space="preserve">про </t>
    </r>
    <r>
      <rPr>
        <sz val="11.5"/>
        <rFont val="Times New Roman"/>
      </rPr>
      <t>котеджний будинок</t>
    </r>
    <r>
      <rPr>
        <sz val="11.5"/>
        <rFont val="Times New Roman"/>
      </rPr>
      <t xml:space="preserve"> </t>
    </r>
  </si>
  <si>
    <t>НІ</t>
  </si>
  <si>
    <r>
      <t xml:space="preserve">Кількість дворових </t>
    </r>
    <r>
      <rPr>
        <sz val="11.5"/>
        <rFont val="Times New Roman"/>
      </rPr>
      <t>вигрібних ям, шт.</t>
    </r>
    <r>
      <rPr>
        <sz val="11.5"/>
        <rFont val="Times New Roman"/>
      </rPr>
      <t xml:space="preserve"> </t>
    </r>
  </si>
  <si>
    <r>
      <t>Сумарний об'ем дворових вигрібних ям, м3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</si>
  <si>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Сумарна </t>
    </r>
    <r>
      <rPr>
        <sz val="11.5"/>
        <rFont val="Times New Roman"/>
      </rPr>
      <t xml:space="preserve">потужність освітлення </t>
    </r>
    <r>
      <rPr>
        <sz val="11.5"/>
        <rFont val="Times New Roman"/>
      </rPr>
      <t xml:space="preserve">сходів та електроприладів </t>
    </r>
    <r>
      <rPr>
        <sz val="11.5"/>
        <rFont val="Times New Roman"/>
      </rPr>
      <t>загального користуавння</t>
    </r>
  </si>
  <si>
    <t xml:space="preserve">(крім ліфтів), кВт*год </t>
  </si>
  <si>
    <t xml:space="preserve">Сумарна потужність ліфтів, кВт*год </t>
  </si>
  <si>
    <r>
      <t xml:space="preserve">Вартість ОДС </t>
    </r>
    <r>
      <rPr>
        <sz val="11.5"/>
        <rFont val="Times New Roman"/>
      </rPr>
      <t xml:space="preserve">ліфтів (якщо операторів не враховано в штатному розписі), грн. на </t>
    </r>
    <r>
      <rPr>
        <sz val="11.5"/>
        <rFont val="Times New Roman"/>
      </rPr>
      <t>місяць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</si>
  <si>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Загальна </t>
    </r>
    <r>
      <rPr>
        <sz val="11.5"/>
        <rFont val="Times New Roman"/>
      </rPr>
      <t xml:space="preserve">площа квартир </t>
    </r>
    <r>
      <rPr>
        <sz val="11.5"/>
        <rFont val="Times New Roman"/>
      </rPr>
      <t xml:space="preserve">без </t>
    </r>
    <r>
      <rPr>
        <sz val="11.5"/>
        <rFont val="Times New Roman"/>
      </rPr>
      <t xml:space="preserve">квартир першого </t>
    </r>
    <r>
      <rPr>
        <sz val="11.5"/>
        <rFont val="Times New Roman"/>
      </rPr>
      <t xml:space="preserve">поверху будинків </t>
    </r>
    <r>
      <rPr>
        <sz val="11.5"/>
        <rFont val="Times New Roman"/>
      </rPr>
      <t xml:space="preserve">з </t>
    </r>
    <r>
      <rPr>
        <sz val="11.5"/>
        <rFont val="Times New Roman"/>
      </rPr>
      <t xml:space="preserve">ліфтами </t>
    </r>
    <r>
      <rPr>
        <sz val="11.5"/>
        <rFont val="Times New Roman"/>
      </rPr>
      <t>з діючими</t>
    </r>
  </si>
  <si>
    <r>
      <t xml:space="preserve">системами </t>
    </r>
    <r>
      <rPr>
        <sz val="11.5"/>
        <rFont val="Times New Roman"/>
      </rPr>
      <t>диспетчеризації, м2:</t>
    </r>
  </si>
  <si>
    <r>
      <t>Фактична кількість димових каналів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</si>
  <si>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Фактична кількість </t>
    </r>
    <r>
      <rPr>
        <sz val="11.5"/>
        <rFont val="Times New Roman"/>
      </rPr>
      <t xml:space="preserve">вентиляційних </t>
    </r>
    <r>
      <rPr>
        <sz val="11.5"/>
        <rFont val="Times New Roman"/>
      </rPr>
      <t>каналів</t>
    </r>
  </si>
  <si>
    <r>
      <rPr>
        <sz val="11.5"/>
        <rFont val="Times New Roman"/>
      </rPr>
      <t xml:space="preserve">Площа горіща, </t>
    </r>
    <r>
      <rPr>
        <sz val="11.5"/>
        <rFont val="Times New Roman"/>
      </rPr>
      <t>м2</t>
    </r>
  </si>
  <si>
    <r>
      <rPr>
        <sz val="11.5"/>
        <rFont val="Times New Roman"/>
      </rPr>
      <t xml:space="preserve">Площа </t>
    </r>
    <r>
      <rPr>
        <sz val="11.5"/>
        <rFont val="Times New Roman"/>
      </rPr>
      <t xml:space="preserve">нежитлових приміщень </t>
    </r>
    <r>
      <rPr>
        <sz val="11.5"/>
        <rFont val="Times New Roman"/>
      </rPr>
      <t xml:space="preserve">без </t>
    </r>
    <r>
      <rPr>
        <sz val="11.5"/>
        <rFont val="Times New Roman"/>
      </rPr>
      <t xml:space="preserve">окремого </t>
    </r>
    <r>
      <rPr>
        <sz val="11.5"/>
        <rFont val="Times New Roman"/>
      </rPr>
      <t>входу, м2</t>
    </r>
  </si>
  <si>
    <r>
      <rPr>
        <sz val="11.5"/>
        <rFont val="Times New Roman"/>
      </rPr>
      <t xml:space="preserve">Площа </t>
    </r>
    <r>
      <rPr>
        <sz val="11.5"/>
        <rFont val="Times New Roman"/>
      </rPr>
      <t xml:space="preserve">нежитлових приміщень </t>
    </r>
    <r>
      <rPr>
        <sz val="11.5"/>
        <rFont val="Times New Roman"/>
      </rPr>
      <t xml:space="preserve">без </t>
    </r>
    <r>
      <rPr>
        <sz val="11.5"/>
        <rFont val="Times New Roman"/>
      </rPr>
      <t xml:space="preserve">окремого </t>
    </r>
    <r>
      <rPr>
        <sz val="11.5"/>
        <rFont val="Times New Roman"/>
      </rPr>
      <t xml:space="preserve">входу будинків </t>
    </r>
    <r>
      <rPr>
        <sz val="11.5"/>
        <rFont val="Times New Roman"/>
      </rPr>
      <t xml:space="preserve">з ліфтами з </t>
    </r>
    <r>
      <rPr>
        <sz val="11.5"/>
        <rFont val="Times New Roman"/>
      </rPr>
      <t>діючими</t>
    </r>
  </si>
  <si>
    <r>
      <rPr>
        <sz val="11.5"/>
        <rFont val="Times New Roman"/>
      </rPr>
      <t>системами диспетчеризації, м2</t>
    </r>
  </si>
  <si>
    <r>
      <rPr>
        <sz val="11.5"/>
        <rFont val="Times New Roman"/>
      </rPr>
      <t xml:space="preserve">Площа </t>
    </r>
    <r>
      <rPr>
        <sz val="11.5"/>
        <rFont val="Times New Roman"/>
      </rPr>
      <t xml:space="preserve">сміттеприймальних </t>
    </r>
    <r>
      <rPr>
        <sz val="11.5"/>
        <rFont val="Times New Roman"/>
      </rPr>
      <t xml:space="preserve">камер </t>
    </r>
    <r>
      <rPr>
        <sz val="11.5"/>
        <rFont val="Times New Roman"/>
      </rPr>
      <t>будинку, м2</t>
    </r>
  </si>
  <si>
    <r>
      <rPr>
        <sz val="11.5"/>
        <rFont val="Times New Roman"/>
      </rPr>
      <t xml:space="preserve">Кількість опалювальних </t>
    </r>
    <r>
      <rPr>
        <sz val="11.5"/>
        <rFont val="Times New Roman"/>
      </rPr>
      <t xml:space="preserve">плит, </t>
    </r>
    <r>
      <rPr>
        <sz val="11.5"/>
        <rFont val="Times New Roman"/>
      </rPr>
      <t>шт.</t>
    </r>
  </si>
  <si>
    <r>
      <rPr>
        <sz val="11.5"/>
        <rFont val="Times New Roman"/>
      </rPr>
      <t xml:space="preserve">Вартість обслуговування </t>
    </r>
    <r>
      <rPr>
        <sz val="11.5"/>
        <rFont val="Times New Roman"/>
      </rPr>
      <t xml:space="preserve">систем ППА та інших інженерних систем, грн. на </t>
    </r>
    <r>
      <rPr>
        <sz val="11.5"/>
        <rFont val="Times New Roman"/>
      </rPr>
      <t>місяць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</si>
  <si>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Середньомісячна вартість повірки будинкових </t>
    </r>
    <r>
      <rPr>
        <sz val="11.5"/>
        <rFont val="Times New Roman"/>
      </rPr>
      <t xml:space="preserve">лічильників гар. </t>
    </r>
    <r>
      <rPr>
        <sz val="11.5"/>
        <rFont val="Times New Roman"/>
      </rPr>
      <t xml:space="preserve">води </t>
    </r>
    <r>
      <rPr>
        <sz val="11.5"/>
        <rFont val="Times New Roman"/>
      </rPr>
      <t>(по договору), грн.</t>
    </r>
    <r>
      <rPr>
        <sz val="11.5"/>
        <rFont val="Times New Roman"/>
      </rPr>
      <t xml:space="preserve"> </t>
    </r>
  </si>
  <si>
    <r>
      <rPr>
        <sz val="11.5"/>
        <rFont val="Times New Roman"/>
      </rPr>
      <t>Кількість будинкових лічильників гарячої води, шт.</t>
    </r>
  </si>
  <si>
    <r>
      <rPr>
        <sz val="11.5"/>
        <rFont val="Times New Roman"/>
      </rPr>
      <t xml:space="preserve">Середньомісячна вартість повірки будинкових лічильників хол. води </t>
    </r>
    <r>
      <rPr>
        <sz val="11.5"/>
        <rFont val="Times New Roman"/>
      </rPr>
      <t>(по договору), грн.</t>
    </r>
    <r>
      <rPr>
        <sz val="11.5"/>
        <rFont val="Times New Roman"/>
      </rPr>
      <t xml:space="preserve"> </t>
    </r>
  </si>
  <si>
    <t>Кількість будинкових лічильників холодної води, шт.</t>
  </si>
  <si>
    <t>Середньомісячна вартість повірки будинкових лічильників теплової енергії (по</t>
  </si>
  <si>
    <r>
      <rPr>
        <sz val="11.5"/>
        <rFont val="Times New Roman"/>
      </rPr>
      <t>договору), грн.</t>
    </r>
  </si>
  <si>
    <r>
      <rPr>
        <sz val="11.5"/>
        <rFont val="Times New Roman"/>
      </rPr>
      <t xml:space="preserve">Кількість будинкових </t>
    </r>
    <r>
      <rPr>
        <sz val="11.5"/>
        <rFont val="Times New Roman"/>
      </rPr>
      <t xml:space="preserve">лічильників </t>
    </r>
    <r>
      <rPr>
        <sz val="11.5"/>
        <rFont val="Times New Roman"/>
      </rPr>
      <t xml:space="preserve">теплової </t>
    </r>
    <r>
      <rPr>
        <sz val="11.5"/>
        <rFont val="Times New Roman"/>
      </rPr>
      <t>енергії, шт.</t>
    </r>
  </si>
  <si>
    <r>
      <rPr>
        <sz val="11.5"/>
        <rFont val="Times New Roman"/>
      </rPr>
      <t xml:space="preserve">Вартість обслуговування 1 димоходу опалювальної </t>
    </r>
    <r>
      <rPr>
        <sz val="11.5"/>
        <rFont val="Times New Roman"/>
      </rPr>
      <t>печі на рік, грн</t>
    </r>
  </si>
  <si>
    <r>
      <rPr>
        <sz val="11.5"/>
        <rFont val="Times New Roman"/>
      </rPr>
      <t xml:space="preserve">Вартість обслуговування 1 вентканалу </t>
    </r>
    <r>
      <rPr>
        <sz val="11.5"/>
        <rFont val="Times New Roman"/>
      </rPr>
      <t>на рік, грн</t>
    </r>
  </si>
  <si>
    <r>
      <rPr>
        <sz val="11.5"/>
        <rFont val="Times New Roman"/>
      </rPr>
      <t xml:space="preserve">Вартість обслуговування 1 газоходу </t>
    </r>
    <r>
      <rPr>
        <sz val="11.5"/>
        <rFont val="Times New Roman"/>
      </rPr>
      <t>на рік, грн</t>
    </r>
  </si>
  <si>
    <r>
      <rPr>
        <sz val="11.5"/>
        <rFont val="Times New Roman"/>
      </rPr>
      <t xml:space="preserve">Норма вивезення </t>
    </r>
    <r>
      <rPr>
        <sz val="11.5"/>
        <rFont val="Times New Roman"/>
      </rPr>
      <t>твердих відходів на 1 мешканця, м3/рік</t>
    </r>
  </si>
  <si>
    <r>
      <rPr>
        <sz val="11.5"/>
        <rFont val="Times New Roman"/>
      </rPr>
      <t xml:space="preserve">Норма вивезення </t>
    </r>
    <r>
      <rPr>
        <sz val="11.5"/>
        <rFont val="Times New Roman"/>
      </rPr>
      <t>великогабаритних відходів на 1 мешканця, м3/рік</t>
    </r>
  </si>
  <si>
    <t>Норма вивезення ремонтних відходів на 1 мешканця, м3/рік</t>
  </si>
  <si>
    <r>
      <rPr>
        <sz val="11.5"/>
        <rFont val="Times New Roman"/>
      </rPr>
      <t xml:space="preserve">Норма вивезення </t>
    </r>
    <r>
      <rPr>
        <sz val="11.5"/>
        <rFont val="Times New Roman"/>
      </rPr>
      <t xml:space="preserve">рідких відходів на 1 </t>
    </r>
    <r>
      <rPr>
        <sz val="11.5"/>
        <rFont val="Times New Roman"/>
      </rPr>
      <t>мешканця, м3/рік</t>
    </r>
  </si>
  <si>
    <r>
      <rPr>
        <sz val="11.5"/>
        <rFont val="Times New Roman"/>
      </rPr>
      <t xml:space="preserve">Середньомісячна вартість повірки будинкових </t>
    </r>
    <r>
      <rPr>
        <sz val="11.5"/>
        <rFont val="Times New Roman"/>
      </rPr>
      <t>лічильників газу (по договору), грн.</t>
    </r>
    <r>
      <rPr>
        <sz val="11.5"/>
        <rFont val="Times New Roman"/>
      </rPr>
      <t xml:space="preserve"> </t>
    </r>
  </si>
  <si>
    <r>
      <rPr>
        <sz val="11.5"/>
        <rFont val="Times New Roman"/>
      </rPr>
      <t xml:space="preserve">Кількість </t>
    </r>
    <r>
      <rPr>
        <sz val="11.5"/>
        <rFont val="Times New Roman"/>
      </rPr>
      <t xml:space="preserve">будинкових </t>
    </r>
    <r>
      <rPr>
        <sz val="11.5"/>
        <rFont val="Times New Roman"/>
      </rPr>
      <t>лічильників газу, шт.</t>
    </r>
  </si>
  <si>
    <t>Середньомісячна вартість повірки будинкових лічильників електроенергії</t>
  </si>
  <si>
    <r>
      <rPr>
        <sz val="11.5"/>
        <rFont val="Times New Roman"/>
      </rPr>
      <t xml:space="preserve">(загальнобудинкових та на освітлення </t>
    </r>
    <r>
      <rPr>
        <sz val="11.5"/>
        <rFont val="Times New Roman"/>
      </rPr>
      <t xml:space="preserve">місць загального </t>
    </r>
    <r>
      <rPr>
        <sz val="11.5"/>
        <rFont val="Times New Roman"/>
      </rPr>
      <t>користування) (по договору),</t>
    </r>
  </si>
  <si>
    <r>
      <rPr>
        <sz val="11.5"/>
        <rFont val="Times New Roman"/>
      </rPr>
      <t>грн.</t>
    </r>
  </si>
  <si>
    <t>Кількість будинкових лічильників електроенергії (загальнобудинкових та на освітлення</t>
  </si>
  <si>
    <r>
      <rPr>
        <sz val="11.5"/>
        <rFont val="Times New Roman"/>
      </rPr>
      <t>місць загального користування), шт.</t>
    </r>
  </si>
  <si>
    <t>Середньомісячна вартість повірки будинкових лічильників електроенергії ліфтів (по</t>
  </si>
  <si>
    <t>Кількість будинкових лічильників електроенергії ліфтів, шт.</t>
  </si>
  <si>
    <t>Загальна площа квартир будинків з ліфтами з діючими системами диспетчеризації, м2:</t>
  </si>
  <si>
    <r>
      <rPr>
        <sz val="11.5"/>
        <rFont val="Times New Roman"/>
      </rPr>
      <t xml:space="preserve">Загальна площа </t>
    </r>
    <r>
      <rPr>
        <sz val="11.5"/>
        <rFont val="Times New Roman"/>
      </rPr>
      <t xml:space="preserve">квартир </t>
    </r>
    <r>
      <rPr>
        <sz val="11.5"/>
        <rFont val="Times New Roman"/>
      </rPr>
      <t xml:space="preserve">будинків </t>
    </r>
    <r>
      <rPr>
        <sz val="11.5"/>
        <rFont val="Times New Roman"/>
      </rPr>
      <t xml:space="preserve">з </t>
    </r>
    <r>
      <rPr>
        <sz val="11.5"/>
        <rFont val="Times New Roman"/>
      </rPr>
      <t>ліфтами, м2:</t>
    </r>
  </si>
  <si>
    <t>Визначте послуги які не будуть враховуватись при розрахунку тарифу -"0";</t>
  </si>
  <si>
    <t>включені в тариф - "1";</t>
  </si>
  <si>
    <t>на які передбачене бюджетне фінансування -"2"</t>
  </si>
  <si>
    <t>Послуги з експлуатації житлового фонду відповідно до постанови N2 869 Кабінету міністрів</t>
  </si>
  <si>
    <t>України від 01.06.2011р.</t>
  </si>
  <si>
    <t>Назва статті</t>
  </si>
  <si>
    <t>Методика розрахунків і підстави показників</t>
  </si>
  <si>
    <t>Всього, без
ПДВ</t>
  </si>
  <si>
    <t>Витрати з прибирання прибудинкової
території (пункт 7)</t>
  </si>
  <si>
    <t>Вп =(Оз + Вф + Н+ М+ І+Вд+ Р) / Пз</t>
  </si>
  <si>
    <t>Вп - середньомісячна вартість, коп/м2</t>
  </si>
  <si>
    <t>Вп - середньомісячна вартість, коп/м2 з ПДВ</t>
  </si>
  <si>
    <t>0з - зарплата двірників, грн.</t>
  </si>
  <si>
    <t>Вф - сума єдиного внеску на загальнообов"язкове  державне соціальне страхування двірників, грн.</t>
  </si>
  <si>
    <t xml:space="preserve">Зв - Загальновиробничі витрати, грн. </t>
  </si>
  <si>
    <r>
      <rPr>
        <sz val="11.5"/>
        <rFont val="Times New Roman"/>
        <family val="1"/>
        <charset val="204"/>
      </rPr>
      <t xml:space="preserve">М- матеріальні витрати включно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 xml:space="preserve">вартістю </t>
    </r>
    <r>
      <rPr>
        <sz val="11.5"/>
        <rFont val="Times New Roman"/>
        <family val="1"/>
        <charset val="204"/>
      </rPr>
      <t>піщано-соляної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суміші, грн.</t>
    </r>
  </si>
  <si>
    <t>І- обов'язкові платежі до бюджету, грн.</t>
  </si>
  <si>
    <r>
      <rPr>
        <sz val="11.5"/>
        <rFont val="Times New Roman"/>
        <family val="1"/>
        <charset val="204"/>
      </rPr>
      <t xml:space="preserve">Мп - Кількість місяців </t>
    </r>
    <r>
      <rPr>
        <sz val="11.5"/>
        <rFont val="Times New Roman"/>
        <family val="1"/>
        <charset val="204"/>
      </rPr>
      <t>посипання</t>
    </r>
  </si>
  <si>
    <r>
      <rPr>
        <sz val="11.5"/>
        <rFont val="Times New Roman"/>
        <family val="1"/>
        <charset val="204"/>
      </rPr>
      <t xml:space="preserve">В- </t>
    </r>
    <r>
      <rPr>
        <sz val="11.5"/>
        <rFont val="Times New Roman"/>
        <family val="1"/>
        <charset val="204"/>
      </rPr>
      <t xml:space="preserve">вартість 1 м.куб. піщано-соляної </t>
    </r>
    <r>
      <rPr>
        <sz val="11.5"/>
        <rFont val="Times New Roman"/>
        <family val="1"/>
        <charset val="204"/>
      </rPr>
      <t>суміші</t>
    </r>
  </si>
  <si>
    <r>
      <rPr>
        <sz val="11.5"/>
        <rFont val="Times New Roman"/>
        <family val="1"/>
        <charset val="204"/>
      </rPr>
      <t xml:space="preserve">Нд - </t>
    </r>
    <r>
      <rPr>
        <sz val="11.5"/>
        <rFont val="Times New Roman"/>
        <family val="1"/>
        <charset val="204"/>
      </rPr>
      <t xml:space="preserve">норма </t>
    </r>
    <r>
      <rPr>
        <sz val="11.5"/>
        <rFont val="Times New Roman"/>
        <family val="1"/>
        <charset val="204"/>
      </rPr>
      <t>суміші на одного двірника (Кд)</t>
    </r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</si>
  <si>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піщано солянді суміші на міс (Вр = (Нд *Кд*В*Мп / 12)),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грн/міс</t>
    </r>
  </si>
  <si>
    <t>Вд - Вартість послуги за договором на місяць, грн</t>
  </si>
  <si>
    <t>Пвр - Прямі витрати разом</t>
  </si>
  <si>
    <t>А - Адміністративні витрати, грн.</t>
  </si>
  <si>
    <r>
      <rPr>
        <sz val="11.5"/>
        <rFont val="Times New Roman"/>
        <family val="1"/>
        <charset val="204"/>
      </rPr>
      <t xml:space="preserve">Р - </t>
    </r>
    <r>
      <rPr>
        <sz val="11.5"/>
        <rFont val="Times New Roman"/>
        <family val="1"/>
        <charset val="204"/>
      </rPr>
      <t xml:space="preserve">Рентабельність, </t>
    </r>
    <r>
      <rPr>
        <sz val="11.5"/>
        <rFont val="Times New Roman"/>
        <family val="1"/>
        <charset val="204"/>
      </rPr>
      <t>грн.</t>
    </r>
  </si>
  <si>
    <r>
      <rPr>
        <sz val="11.5"/>
        <rFont val="Times New Roman"/>
        <family val="1"/>
        <charset val="204"/>
      </rPr>
      <t xml:space="preserve">Рв - Відсоток </t>
    </r>
    <r>
      <rPr>
        <sz val="11.5"/>
        <rFont val="Times New Roman"/>
        <family val="1"/>
        <charset val="204"/>
      </rPr>
      <t>рентабельності, %</t>
    </r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</si>
  <si>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послуги на будинок(нки), грн/міс</t>
    </r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</si>
  <si>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 xml:space="preserve">послуги на будинок(нки), грн/міс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ПДВ</t>
    </r>
  </si>
  <si>
    <t>Пз - сумарна загальна площа квартир (зазначена у технічному поспорті житлового будинку (гуртожитку) та нежитлових приміщень у житловому будинку (ryртожитку), м2</t>
  </si>
  <si>
    <t>Витрати з прибирання
сходових кліток
(пункт 8)</t>
  </si>
  <si>
    <t>Вс=(Оз+Вф+Н+М+І+Вд+Р)/Пз</t>
  </si>
  <si>
    <t>Вс - середньомісячна вартість, коп/м2</t>
  </si>
  <si>
    <t>Вс - середньомісячна вартість, коп/м2 з ПДВ</t>
  </si>
  <si>
    <r>
      <rPr>
        <sz val="11.5"/>
        <rFont val="Times New Roman"/>
        <family val="1"/>
        <charset val="204"/>
      </rPr>
      <t xml:space="preserve">Оз - </t>
    </r>
    <r>
      <rPr>
        <sz val="11.5"/>
        <rFont val="Times New Roman"/>
        <family val="1"/>
        <charset val="204"/>
      </rPr>
      <t>зарплата прибиральників, грн.</t>
    </r>
  </si>
  <si>
    <t>Вф - сума єдиного внеску на загальнообов"язкове  державне соціальне страхування прибиральників, грн.</t>
  </si>
  <si>
    <r>
      <rPr>
        <sz val="11.5"/>
        <rFont val="Times New Roman"/>
        <family val="1"/>
        <charset val="204"/>
      </rPr>
      <t>М- матеріальні витрати, грн.</t>
    </r>
  </si>
  <si>
    <r>
      <rPr>
        <sz val="11.5"/>
        <rFont val="Times New Roman"/>
        <family val="1"/>
        <charset val="204"/>
      </rPr>
      <t>Рв - Відсоток рентабельності, %</t>
    </r>
  </si>
  <si>
    <t>Вартість послуги на будинок(нки), грн/міс</t>
  </si>
  <si>
    <r>
      <rPr>
        <sz val="11.5"/>
        <rFont val="Times New Roman"/>
        <family val="1"/>
        <charset val="204"/>
      </rPr>
      <t xml:space="preserve">Вартість послуги </t>
    </r>
    <r>
      <rPr>
        <sz val="11.5"/>
        <rFont val="Times New Roman"/>
        <family val="1"/>
        <charset val="204"/>
      </rPr>
      <t xml:space="preserve">на будинок(нки), грн/міс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ПДВ</t>
    </r>
  </si>
  <si>
    <t>Пз - сумарна загальна площа  (зазначена у технічному поспорті житлового будинку (гуртожитку) квартир (житлових приміщень у гуртожитку) та нежитлових приміщень у житловому будинку (ryртожитку), які мають окремі виходи безпосередньо на сходові клітки, що влаштовані з урахуванням вимог державних будівельних норм та зазначені у технічних паспортах на нежитлові приміщення, м2</t>
  </si>
  <si>
    <t xml:space="preserve">Витрати з </t>
  </si>
  <si>
    <t>Вфо = (Втв + Ввв + Врв + Врі+Н+Р) / Пз</t>
  </si>
  <si>
    <t xml:space="preserve"> вивезення</t>
  </si>
  <si>
    <t>Вфо - середньомісячна вартість, коп/м2</t>
  </si>
  <si>
    <t>побутових відході</t>
  </si>
  <si>
    <t>Вфо - середньомісячна вартість, коп/м2 з ПДВ</t>
  </si>
  <si>
    <t>(збирання,</t>
  </si>
  <si>
    <r>
      <rPr>
        <sz val="11.5"/>
        <rFont val="Times New Roman"/>
        <family val="1"/>
        <charset val="204"/>
      </rPr>
      <t xml:space="preserve">Втв - вартість вивезення </t>
    </r>
    <r>
      <rPr>
        <sz val="11.5"/>
        <rFont val="Times New Roman"/>
        <family val="1"/>
        <charset val="204"/>
      </rPr>
      <t xml:space="preserve">твердих відходів, грн. </t>
    </r>
    <r>
      <rPr>
        <sz val="11.5"/>
        <rFont val="Times New Roman"/>
        <family val="1"/>
        <charset val="204"/>
      </rPr>
      <t>Втв =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Кфо</t>
    </r>
    <r>
      <rPr>
        <sz val="11.5"/>
        <rFont val="Times New Roman"/>
        <family val="1"/>
        <charset val="204"/>
      </rPr>
      <t xml:space="preserve"> *</t>
    </r>
    <r>
      <rPr>
        <sz val="11.5"/>
        <rFont val="Times New Roman"/>
        <family val="1"/>
        <charset val="204"/>
      </rPr>
      <t>Нтв</t>
    </r>
    <r>
      <rPr>
        <sz val="11.5"/>
        <rFont val="Times New Roman"/>
        <family val="1"/>
        <charset val="204"/>
      </rPr>
      <t xml:space="preserve"> *</t>
    </r>
    <r>
      <rPr>
        <sz val="11.5"/>
        <rFont val="Times New Roman"/>
        <family val="1"/>
        <charset val="204"/>
      </rPr>
      <t>Ттв</t>
    </r>
  </si>
  <si>
    <t>зберігання,</t>
  </si>
  <si>
    <r>
      <rPr>
        <sz val="11.5"/>
        <rFont val="Times New Roman"/>
        <family val="1"/>
        <charset val="204"/>
      </rPr>
      <t xml:space="preserve">Кфо - </t>
    </r>
    <r>
      <rPr>
        <sz val="11.5"/>
        <rFont val="Times New Roman"/>
        <family val="1"/>
        <charset val="204"/>
      </rPr>
      <t xml:space="preserve">кількість фізичних осіб, </t>
    </r>
    <r>
      <rPr>
        <sz val="11.5"/>
        <rFont val="Times New Roman"/>
        <family val="1"/>
        <charset val="204"/>
      </rPr>
      <t xml:space="preserve">реестрація місця </t>
    </r>
    <r>
      <rPr>
        <sz val="11.5"/>
        <rFont val="Times New Roman"/>
        <family val="1"/>
        <charset val="204"/>
      </rPr>
      <t xml:space="preserve">проживання </t>
    </r>
    <r>
      <rPr>
        <sz val="11.5"/>
        <rFont val="Times New Roman"/>
        <family val="1"/>
        <charset val="204"/>
      </rPr>
      <t>яких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здійснена </t>
    </r>
    <r>
      <rPr>
        <sz val="11.5"/>
        <rFont val="Times New Roman"/>
        <family val="1"/>
        <charset val="204"/>
      </rPr>
      <t xml:space="preserve">за адресою </t>
    </r>
    <r>
      <rPr>
        <sz val="11.5"/>
        <rFont val="Times New Roman"/>
        <family val="1"/>
        <charset val="204"/>
      </rPr>
      <t>житлового будинку (ryртожитку)</t>
    </r>
  </si>
  <si>
    <t>перевезення,</t>
  </si>
  <si>
    <r>
      <rPr>
        <sz val="11.5"/>
        <rFont val="Times New Roman"/>
        <family val="1"/>
        <charset val="204"/>
      </rPr>
      <t xml:space="preserve">Нтв - </t>
    </r>
    <r>
      <rPr>
        <sz val="11.5"/>
        <rFont val="Times New Roman"/>
        <family val="1"/>
        <charset val="204"/>
      </rPr>
      <t xml:space="preserve">норма вивезення </t>
    </r>
    <r>
      <rPr>
        <sz val="11.5"/>
        <rFont val="Times New Roman"/>
        <family val="1"/>
        <charset val="204"/>
      </rPr>
      <t>твердих відходів у куб. метрах на одну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фізичну особу в </t>
    </r>
    <r>
      <rPr>
        <sz val="11.5"/>
        <rFont val="Times New Roman"/>
        <family val="1"/>
        <charset val="204"/>
      </rPr>
      <t xml:space="preserve">розрахунку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>місяць</t>
    </r>
  </si>
  <si>
    <t>перероблення,</t>
  </si>
  <si>
    <r>
      <rPr>
        <sz val="11.5"/>
        <rFont val="Times New Roman"/>
        <family val="1"/>
        <charset val="204"/>
      </rPr>
      <t xml:space="preserve">Ттв - тариф на </t>
    </r>
    <r>
      <rPr>
        <sz val="11.5"/>
        <rFont val="Times New Roman"/>
        <family val="1"/>
        <charset val="204"/>
      </rPr>
      <t xml:space="preserve">вивезення </t>
    </r>
    <r>
      <rPr>
        <sz val="11.5"/>
        <rFont val="Times New Roman"/>
        <family val="1"/>
        <charset val="204"/>
      </rPr>
      <t>1 куб. метра твердих відходів, грн.</t>
    </r>
  </si>
  <si>
    <t>утилізація,</t>
  </si>
  <si>
    <r>
      <rPr>
        <sz val="11.5"/>
        <rFont val="Times New Roman"/>
        <family val="1"/>
        <charset val="204"/>
      </rPr>
      <t xml:space="preserve">Ввв - </t>
    </r>
    <r>
      <rPr>
        <sz val="11.5"/>
        <rFont val="Times New Roman"/>
        <family val="1"/>
        <charset val="204"/>
      </rPr>
      <t>вартість вивезення великогабаритних відходів, грн. Ввв =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Кфо</t>
    </r>
    <r>
      <rPr>
        <sz val="11.5"/>
        <rFont val="Times New Roman"/>
        <family val="1"/>
        <charset val="204"/>
      </rPr>
      <t>*</t>
    </r>
    <r>
      <rPr>
        <sz val="11.5"/>
        <rFont val="Times New Roman"/>
        <family val="1"/>
        <charset val="204"/>
      </rPr>
      <t>Нвв'Твв</t>
    </r>
  </si>
  <si>
    <t>знешкодження та</t>
  </si>
  <si>
    <r>
      <rPr>
        <sz val="11.5"/>
        <rFont val="Times New Roman"/>
        <family val="1"/>
        <charset val="204"/>
      </rPr>
      <t xml:space="preserve">Нвв - </t>
    </r>
    <r>
      <rPr>
        <sz val="11.5"/>
        <rFont val="Times New Roman"/>
        <family val="1"/>
        <charset val="204"/>
      </rPr>
      <t xml:space="preserve">норма вивезення </t>
    </r>
    <r>
      <rPr>
        <sz val="11.5"/>
        <rFont val="Times New Roman"/>
        <family val="1"/>
        <charset val="204"/>
      </rPr>
      <t>великогабаритних відходів у куб. метрах на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одну </t>
    </r>
    <r>
      <rPr>
        <sz val="11.5"/>
        <rFont val="Times New Roman"/>
        <family val="1"/>
        <charset val="204"/>
      </rPr>
      <t xml:space="preserve">фізичну </t>
    </r>
    <r>
      <rPr>
        <sz val="11.5"/>
        <rFont val="Times New Roman"/>
        <family val="1"/>
        <charset val="204"/>
      </rPr>
      <t xml:space="preserve">особу в </t>
    </r>
    <r>
      <rPr>
        <sz val="11.5"/>
        <rFont val="Times New Roman"/>
        <family val="1"/>
        <charset val="204"/>
      </rPr>
      <t>розрахунку на місяць</t>
    </r>
  </si>
  <si>
    <t>захоронення)</t>
  </si>
  <si>
    <r>
      <rPr>
        <sz val="11.5"/>
        <rFont val="Times New Roman"/>
        <family val="1"/>
        <charset val="204"/>
      </rPr>
      <t xml:space="preserve">Твв - тариф на </t>
    </r>
    <r>
      <rPr>
        <sz val="11.5"/>
        <rFont val="Times New Roman"/>
        <family val="1"/>
        <charset val="204"/>
      </rPr>
      <t xml:space="preserve">вивезення 1 </t>
    </r>
    <r>
      <rPr>
        <sz val="11.5"/>
        <rFont val="Times New Roman"/>
        <family val="1"/>
        <charset val="204"/>
      </rPr>
      <t>куб. метра великогабаритних відходів,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грн.</t>
    </r>
  </si>
  <si>
    <t>(пункт 9)</t>
  </si>
  <si>
    <r>
      <rPr>
        <sz val="11.5"/>
        <rFont val="Times New Roman"/>
        <family val="1"/>
        <charset val="204"/>
      </rPr>
      <t xml:space="preserve">Врв </t>
    </r>
    <r>
      <rPr>
        <sz val="11.5"/>
        <rFont val="Times New Roman"/>
        <family val="1"/>
        <charset val="204"/>
      </rPr>
      <t xml:space="preserve">- </t>
    </r>
    <r>
      <rPr>
        <sz val="11.5"/>
        <rFont val="Times New Roman"/>
        <family val="1"/>
        <charset val="204"/>
      </rPr>
      <t xml:space="preserve">вартість вивезення ремонтних відходів, </t>
    </r>
    <r>
      <rPr>
        <sz val="11.5"/>
        <rFont val="Times New Roman"/>
        <family val="1"/>
        <charset val="204"/>
      </rPr>
      <t>грн.Врв =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Кфо'`нрв*Трв</t>
    </r>
  </si>
  <si>
    <r>
      <rPr>
        <sz val="11.5"/>
        <rFont val="Times New Roman"/>
        <family val="1"/>
        <charset val="204"/>
      </rPr>
      <t xml:space="preserve">Нрв - </t>
    </r>
    <r>
      <rPr>
        <sz val="11.5"/>
        <rFont val="Times New Roman"/>
        <family val="1"/>
        <charset val="204"/>
      </rPr>
      <t xml:space="preserve">норма вивезення ремонтних </t>
    </r>
    <r>
      <rPr>
        <sz val="11.5"/>
        <rFont val="Times New Roman"/>
        <family val="1"/>
        <charset val="204"/>
      </rPr>
      <t>відходів у куб. метрах на одну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фізичну особу в </t>
    </r>
    <r>
      <rPr>
        <sz val="11.5"/>
        <rFont val="Times New Roman"/>
        <family val="1"/>
        <charset val="204"/>
      </rPr>
      <t xml:space="preserve">розрахунку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>місяць</t>
    </r>
  </si>
  <si>
    <r>
      <rPr>
        <sz val="11.5"/>
        <rFont val="Times New Roman"/>
        <family val="1"/>
        <charset val="204"/>
      </rPr>
      <t xml:space="preserve">Трв - </t>
    </r>
    <r>
      <rPr>
        <sz val="11.5"/>
        <rFont val="Times New Roman"/>
        <family val="1"/>
        <charset val="204"/>
      </rPr>
      <t xml:space="preserve">тариф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 xml:space="preserve">вивезення </t>
    </r>
    <r>
      <rPr>
        <sz val="11.5"/>
        <rFont val="Times New Roman"/>
        <family val="1"/>
        <charset val="204"/>
      </rPr>
      <t>1 куб. метра ремонтних відходів, грн.</t>
    </r>
  </si>
  <si>
    <t>Врі - вартість вивезення рідких відходів, що утворюються в будинку за відсутності централізованого водопостачання та
каналізацїі і зберігаються у вигрібних ямах, грн. Врі = Kфо*Hрв*Tрі</t>
  </si>
  <si>
    <r>
      <rPr>
        <sz val="11.5"/>
        <rFont val="Times New Roman"/>
        <family val="1"/>
        <charset val="204"/>
      </rPr>
      <t xml:space="preserve">Нрі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норма вивезення </t>
    </r>
    <r>
      <rPr>
        <sz val="11.5"/>
        <rFont val="Times New Roman"/>
        <family val="1"/>
        <charset val="204"/>
      </rPr>
      <t>рідких відходів у куб. метрах на одну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фізичну особу </t>
    </r>
    <r>
      <rPr>
        <sz val="11.5"/>
        <rFont val="Times New Roman"/>
        <family val="1"/>
        <charset val="204"/>
      </rPr>
      <t xml:space="preserve">в </t>
    </r>
    <r>
      <rPr>
        <sz val="11.5"/>
        <rFont val="Times New Roman"/>
        <family val="1"/>
        <charset val="204"/>
      </rPr>
      <t xml:space="preserve">розрахунку </t>
    </r>
    <r>
      <rPr>
        <sz val="11.5"/>
        <rFont val="Times New Roman"/>
        <family val="1"/>
        <charset val="204"/>
      </rPr>
      <t>на місяць</t>
    </r>
  </si>
  <si>
    <r>
      <rPr>
        <sz val="11.5"/>
        <rFont val="Times New Roman"/>
        <family val="1"/>
        <charset val="204"/>
      </rPr>
      <t xml:space="preserve">Трв - тариф на </t>
    </r>
    <r>
      <rPr>
        <sz val="11.5"/>
        <rFont val="Times New Roman"/>
        <family val="1"/>
        <charset val="204"/>
      </rPr>
      <t xml:space="preserve">вивезення 1 </t>
    </r>
    <r>
      <rPr>
        <sz val="11.5"/>
        <rFont val="Times New Roman"/>
        <family val="1"/>
        <charset val="204"/>
      </rPr>
      <t>куб. метра рідких відходів, грн.</t>
    </r>
  </si>
  <si>
    <r>
      <rPr>
        <sz val="11.5"/>
        <rFont val="Times New Roman"/>
        <family val="1"/>
        <charset val="204"/>
      </rPr>
      <t xml:space="preserve">Кількість дворових туалетів, </t>
    </r>
    <r>
      <rPr>
        <sz val="11.5"/>
        <rFont val="Times New Roman"/>
        <family val="1"/>
        <charset val="204"/>
      </rPr>
      <t>од.</t>
    </r>
  </si>
  <si>
    <r>
      <rPr>
        <sz val="11.5"/>
        <rFont val="Times New Roman"/>
        <family val="1"/>
        <charset val="204"/>
      </rPr>
      <t xml:space="preserve">Сумарний об'ем туалетів що </t>
    </r>
    <r>
      <rPr>
        <sz val="11.5"/>
        <rFont val="Times New Roman"/>
        <family val="1"/>
        <charset val="204"/>
      </rPr>
      <t xml:space="preserve">відносяться </t>
    </r>
    <r>
      <rPr>
        <sz val="11.5"/>
        <rFont val="Times New Roman"/>
        <family val="1"/>
        <charset val="204"/>
      </rPr>
      <t>до будинку, м3</t>
    </r>
  </si>
  <si>
    <r>
      <rPr>
        <sz val="11.5"/>
        <rFont val="Times New Roman"/>
        <family val="1"/>
        <charset val="204"/>
      </rPr>
      <t xml:space="preserve">Кількість вигрібних </t>
    </r>
    <r>
      <rPr>
        <sz val="11.5"/>
        <rFont val="Times New Roman"/>
        <family val="1"/>
        <charset val="204"/>
      </rPr>
      <t xml:space="preserve">ям, </t>
    </r>
    <r>
      <rPr>
        <sz val="11.5"/>
        <rFont val="Times New Roman"/>
        <family val="1"/>
        <charset val="204"/>
      </rPr>
      <t>од.</t>
    </r>
  </si>
  <si>
    <r>
      <rPr>
        <sz val="11.5"/>
        <rFont val="Times New Roman"/>
        <family val="1"/>
        <charset val="204"/>
      </rPr>
      <t xml:space="preserve">Сумарний об'ем вигрібних </t>
    </r>
    <r>
      <rPr>
        <sz val="11.5"/>
        <rFont val="Times New Roman"/>
        <family val="1"/>
        <charset val="204"/>
      </rPr>
      <t xml:space="preserve">ям що відносяться </t>
    </r>
    <r>
      <rPr>
        <sz val="11.5"/>
        <rFont val="Times New Roman"/>
        <family val="1"/>
        <charset val="204"/>
      </rPr>
      <t>до будинку, м3</t>
    </r>
  </si>
  <si>
    <t>Вт=(Оз+Вф+Н+М+І+Вд+Р)/Пз</t>
  </si>
  <si>
    <t>прибирання</t>
  </si>
  <si>
    <t>Вт - середньомісячна вартість, коп/м2</t>
  </si>
  <si>
    <t>підвалів, технічних</t>
  </si>
  <si>
    <t>Вт - середньомісячна вартість, коп/м2 з ПДВ</t>
  </si>
  <si>
    <t>поверхів та</t>
  </si>
  <si>
    <r>
      <rPr>
        <sz val="11.5"/>
        <rFont val="Times New Roman"/>
        <family val="1"/>
        <charset val="204"/>
      </rPr>
      <t xml:space="preserve">03 - </t>
    </r>
    <r>
      <rPr>
        <sz val="11.5"/>
        <rFont val="Times New Roman"/>
        <family val="1"/>
        <charset val="204"/>
      </rPr>
      <t xml:space="preserve">зарплата двірників та </t>
    </r>
    <r>
      <rPr>
        <sz val="11.5"/>
        <rFont val="Times New Roman"/>
        <family val="1"/>
        <charset val="204"/>
      </rPr>
      <t xml:space="preserve">покрівельників, </t>
    </r>
    <r>
      <rPr>
        <sz val="11.5"/>
        <rFont val="Times New Roman"/>
        <family val="1"/>
        <charset val="204"/>
      </rPr>
      <t>грн.</t>
    </r>
  </si>
  <si>
    <t>покрівлі (пункт 10)</t>
  </si>
  <si>
    <r>
      <rPr>
        <sz val="11.5"/>
        <rFont val="Times New Roman"/>
        <family val="1"/>
        <charset val="204"/>
      </rPr>
      <t>Р - Рентабельність, грн.</t>
    </r>
  </si>
  <si>
    <t>Влз =((Вл * Кл)+Н+Р) / Пзл</t>
  </si>
  <si>
    <t>технічного</t>
  </si>
  <si>
    <t>Влз - середньомісячна вартість, коп/м2</t>
  </si>
  <si>
    <t>обслуговування</t>
  </si>
  <si>
    <t>Влз - середньомісячна вартість, коп/м2 з ПДВ</t>
  </si>
  <si>
    <t>ліфтів (пункт 11)</t>
  </si>
  <si>
    <r>
      <rPr>
        <sz val="11.5"/>
        <rFont val="Times New Roman"/>
        <family val="1"/>
        <charset val="204"/>
      </rPr>
      <t xml:space="preserve">Влс - </t>
    </r>
    <r>
      <rPr>
        <sz val="11.5"/>
        <rFont val="Times New Roman"/>
        <family val="1"/>
        <charset val="204"/>
      </rPr>
      <t xml:space="preserve">сумарна вартість </t>
    </r>
    <r>
      <rPr>
        <sz val="11.5"/>
        <rFont val="Times New Roman"/>
        <family val="1"/>
        <charset val="204"/>
      </rPr>
      <t>обслуговування ліфтів у будинку (без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електроенергії) </t>
    </r>
    <r>
      <rPr>
        <sz val="11.5"/>
        <rFont val="Times New Roman"/>
        <family val="1"/>
        <charset val="204"/>
      </rPr>
      <t xml:space="preserve">за місяць (обчислюеться </t>
    </r>
    <r>
      <rPr>
        <sz val="11.5"/>
        <rFont val="Times New Roman"/>
        <family val="1"/>
        <charset val="204"/>
      </rPr>
      <t xml:space="preserve">відповідно до </t>
    </r>
    <r>
      <rPr>
        <sz val="11.5"/>
        <rFont val="Times New Roman"/>
        <family val="1"/>
        <charset val="204"/>
      </rPr>
      <t>Порядку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встановлення вартості технічного обслуговування ліфтів та систем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диспетчеризації, затвердженого </t>
    </r>
    <r>
      <rPr>
        <sz val="11.5"/>
        <rFont val="Times New Roman"/>
        <family val="1"/>
        <charset val="204"/>
      </rPr>
      <t>центральним органом виконавчої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влади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 xml:space="preserve">питань </t>
    </r>
    <r>
      <rPr>
        <sz val="11.5"/>
        <rFont val="Times New Roman"/>
        <family val="1"/>
        <charset val="204"/>
      </rPr>
      <t xml:space="preserve">житлово-комунального </t>
    </r>
    <r>
      <rPr>
        <sz val="11.5"/>
        <rFont val="Times New Roman"/>
        <family val="1"/>
        <charset val="204"/>
      </rPr>
      <t>господарства), грн.</t>
    </r>
  </si>
  <si>
    <r>
      <rPr>
        <sz val="11.5"/>
        <rFont val="Times New Roman"/>
        <family val="1"/>
        <charset val="204"/>
      </rPr>
      <t xml:space="preserve">Вл - </t>
    </r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обслуговування одного ліфта у будинку (без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електроенергії) </t>
    </r>
    <r>
      <rPr>
        <sz val="11.5"/>
        <rFont val="Times New Roman"/>
        <family val="1"/>
        <charset val="204"/>
      </rPr>
      <t xml:space="preserve">за місяць (обчислюеться </t>
    </r>
    <r>
      <rPr>
        <sz val="11.5"/>
        <rFont val="Times New Roman"/>
        <family val="1"/>
        <charset val="204"/>
      </rPr>
      <t>відповідно до Порядку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встановлення </t>
    </r>
    <r>
      <rPr>
        <sz val="11.5"/>
        <rFont val="Times New Roman"/>
        <family val="1"/>
        <charset val="204"/>
      </rPr>
      <t>вартості технічного обслуговування ліфтів та систем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диспетчеризації, затвердженого центральним органом виконавчої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влади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 xml:space="preserve">питань </t>
    </r>
    <r>
      <rPr>
        <sz val="11.5"/>
        <rFont val="Times New Roman"/>
        <family val="1"/>
        <charset val="204"/>
      </rPr>
      <t xml:space="preserve">житлово-комунального </t>
    </r>
    <r>
      <rPr>
        <sz val="11.5"/>
        <rFont val="Times New Roman"/>
        <family val="1"/>
        <charset val="204"/>
      </rPr>
      <t>господарства), грн.</t>
    </r>
  </si>
  <si>
    <r>
      <rPr>
        <sz val="11.5"/>
        <rFont val="Times New Roman"/>
        <family val="1"/>
        <charset val="204"/>
      </rPr>
      <t xml:space="preserve">Кл - </t>
    </r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>ліфтів</t>
    </r>
  </si>
  <si>
    <t>Пзл - сумарна загальна площа квартир (житлових приміщень у гуртожитку), нежитлових приміщень у житловому будинку (ryртожитку) (крім квартир (житлових приміщень у житловому будинку (гуртожитку) першого поверху)</t>
  </si>
  <si>
    <t>Всд=(Оз+Вф+Н+М+і+Р)/Пзл</t>
  </si>
  <si>
    <t>Всд - середньомісячна вартість, коп/м2</t>
  </si>
  <si>
    <t>систем</t>
  </si>
  <si>
    <t>Всд - середньомісячна вартість, коп/м2 з ПДВ</t>
  </si>
  <si>
    <t>диспетчеризації</t>
  </si>
  <si>
    <r>
      <rPr>
        <sz val="11.5"/>
        <rFont val="Times New Roman"/>
        <family val="1"/>
        <charset val="204"/>
      </rPr>
      <t xml:space="preserve">03 - </t>
    </r>
    <r>
      <rPr>
        <sz val="11.5"/>
        <rFont val="Times New Roman"/>
        <family val="1"/>
        <charset val="204"/>
      </rPr>
      <t>зарплата операторів, грн.</t>
    </r>
  </si>
  <si>
    <t>(пункт 12)</t>
  </si>
  <si>
    <t>Вф - сума єдиного внеску на загальнообов"язкове  державне соціальне страхування операторів, грн.</t>
  </si>
  <si>
    <r>
      <rPr>
        <sz val="11.5"/>
        <rFont val="Times New Roman"/>
        <family val="1"/>
        <charset val="204"/>
      </rPr>
      <t xml:space="preserve">- </t>
    </r>
    <r>
      <rPr>
        <sz val="11.5"/>
        <rFont val="Times New Roman"/>
        <family val="1"/>
        <charset val="204"/>
      </rPr>
      <t xml:space="preserve">обов'язкові </t>
    </r>
    <r>
      <rPr>
        <sz val="11.5"/>
        <rFont val="Times New Roman"/>
        <family val="1"/>
        <charset val="204"/>
      </rPr>
      <t>платежі до бюджету, грн.</t>
    </r>
  </si>
  <si>
    <r>
      <rPr>
        <sz val="11.5"/>
        <rFont val="Times New Roman"/>
        <family val="1"/>
        <charset val="204"/>
      </rPr>
      <t xml:space="preserve">Водс - </t>
    </r>
    <r>
      <rPr>
        <sz val="11.5"/>
        <rFont val="Times New Roman"/>
        <family val="1"/>
        <charset val="204"/>
      </rPr>
      <t xml:space="preserve">Вартість ОДС </t>
    </r>
    <r>
      <rPr>
        <sz val="11.5"/>
        <rFont val="Times New Roman"/>
        <family val="1"/>
        <charset val="204"/>
      </rPr>
      <t>ліфтів (якщо зарплата операторів не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врахована в штатному розписі), грн./міс.</t>
    </r>
  </si>
  <si>
    <r>
      <rPr>
        <sz val="11.5"/>
        <rFont val="Times New Roman"/>
        <family val="1"/>
        <charset val="204"/>
      </rPr>
      <t xml:space="preserve">Рв - Відсоток </t>
    </r>
    <r>
      <rPr>
        <sz val="11.5"/>
        <rFont val="Times New Roman"/>
        <family val="1"/>
        <charset val="204"/>
      </rPr>
      <t xml:space="preserve">рентабельності, </t>
    </r>
    <r>
      <rPr>
        <sz val="11.5"/>
        <rFont val="Times New Roman"/>
        <family val="1"/>
        <charset val="204"/>
      </rPr>
      <t>%</t>
    </r>
  </si>
  <si>
    <t>Витрати з</t>
  </si>
  <si>
    <t>Вто=(Вгв+Вхв+Ввв+Втп+Взк+Ва)/Пз</t>
  </si>
  <si>
    <t>Вто - середньомісячна вартість, коп/м2</t>
  </si>
  <si>
    <t>Вто - середньомісячна вартість, коп/м2 з ПДВ</t>
  </si>
  <si>
    <t>внутрішньобvдинкових</t>
  </si>
  <si>
    <t>Вгв - вартість обслуговування системи гарячого водопостачання, грн. на місяць</t>
  </si>
  <si>
    <t xml:space="preserve"> систем</t>
  </si>
  <si>
    <t>Вгв=Оз+Вф+і+М+Н+Р+Пл</t>
  </si>
  <si>
    <t>гарячого і</t>
  </si>
  <si>
    <r>
      <rPr>
        <sz val="11.5"/>
        <rFont val="Times New Roman"/>
        <family val="1"/>
        <charset val="204"/>
      </rPr>
      <t xml:space="preserve">Оз - </t>
    </r>
    <r>
      <rPr>
        <sz val="11.5"/>
        <rFont val="Times New Roman"/>
        <family val="1"/>
        <charset val="204"/>
      </rPr>
      <t xml:space="preserve">зарплата </t>
    </r>
    <r>
      <rPr>
        <sz val="11.5"/>
        <rFont val="Times New Roman"/>
        <family val="1"/>
        <charset val="204"/>
      </rPr>
      <t xml:space="preserve">робітників, </t>
    </r>
    <r>
      <rPr>
        <sz val="11.5"/>
        <rFont val="Times New Roman"/>
        <family val="1"/>
        <charset val="204"/>
      </rPr>
      <t>грн.</t>
    </r>
  </si>
  <si>
    <t>холодного</t>
  </si>
  <si>
    <t>Вф - сума єдиного внеску на загальнообов"язкове  державне соціальне страхування робітників, грн.</t>
  </si>
  <si>
    <t>водопостачання,</t>
  </si>
  <si>
    <t>водовідведення,</t>
  </si>
  <si>
    <t>централізованого опалення</t>
  </si>
  <si>
    <r>
      <rPr>
        <sz val="11.5"/>
        <rFont val="Times New Roman"/>
        <family val="1"/>
        <charset val="204"/>
      </rPr>
      <t>М- матеріальні витрати, грн. (М = Мі + Мб)</t>
    </r>
  </si>
  <si>
    <t>і зливової</t>
  </si>
  <si>
    <r>
      <rPr>
        <sz val="11.5"/>
        <rFont val="Times New Roman"/>
        <family val="1"/>
        <charset val="204"/>
      </rPr>
      <t>Мі - матеріальні витрати (інвентар та спецодяг), грн.</t>
    </r>
  </si>
  <si>
    <t>каналізації та з</t>
  </si>
  <si>
    <r>
      <rPr>
        <sz val="11.5"/>
        <rFont val="Times New Roman"/>
        <family val="1"/>
        <charset val="204"/>
      </rPr>
      <t xml:space="preserve">Мб - </t>
    </r>
    <r>
      <rPr>
        <sz val="11.5"/>
        <rFont val="Times New Roman"/>
        <family val="1"/>
        <charset val="204"/>
      </rPr>
      <t xml:space="preserve">матеріальні </t>
    </r>
    <r>
      <rPr>
        <sz val="11.5"/>
        <rFont val="Times New Roman"/>
        <family val="1"/>
        <charset val="204"/>
      </rPr>
      <t>витрати (будівельні матеріали), грн.</t>
    </r>
  </si>
  <si>
    <t>ліквідації аварій у</t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</si>
  <si>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 xml:space="preserve">середньомісячна вартість повірки будинкових </t>
    </r>
    <r>
      <rPr>
        <sz val="11.5"/>
        <rFont val="Times New Roman"/>
        <family val="1"/>
        <charset val="204"/>
      </rPr>
      <t>лічильників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гарячої </t>
    </r>
    <r>
      <rPr>
        <sz val="11.5"/>
        <rFont val="Times New Roman"/>
        <family val="1"/>
        <charset val="204"/>
      </rPr>
      <t xml:space="preserve">води </t>
    </r>
    <r>
      <rPr>
        <sz val="11.5"/>
        <rFont val="Times New Roman"/>
        <family val="1"/>
        <charset val="204"/>
      </rPr>
      <t>(по договору), грн.</t>
    </r>
  </si>
  <si>
    <t>внутрішньокварти</t>
  </si>
  <si>
    <r>
      <rPr>
        <sz val="11.5"/>
        <rFont val="Times New Roman"/>
        <family val="1"/>
        <charset val="204"/>
      </rPr>
      <t xml:space="preserve">Кількість будинкових </t>
    </r>
    <r>
      <rPr>
        <sz val="11.5"/>
        <rFont val="Times New Roman"/>
        <family val="1"/>
        <charset val="204"/>
      </rPr>
      <t xml:space="preserve">лічильників </t>
    </r>
    <r>
      <rPr>
        <sz val="11.5"/>
        <rFont val="Times New Roman"/>
        <family val="1"/>
        <charset val="204"/>
      </rPr>
      <t>гарячої води, шт</t>
    </r>
  </si>
  <si>
    <t>рних мережах</t>
  </si>
  <si>
    <t>(пункт 13)</t>
  </si>
  <si>
    <r>
      <rPr>
        <sz val="11.5"/>
        <rFont val="Times New Roman"/>
        <family val="1"/>
        <charset val="204"/>
      </rPr>
      <t xml:space="preserve">Р - </t>
    </r>
    <r>
      <rPr>
        <sz val="11.5"/>
        <rFont val="Times New Roman"/>
        <family val="1"/>
        <charset val="204"/>
      </rPr>
      <t>Рентабельність, грн.</t>
    </r>
  </si>
  <si>
    <t>Вхв - вартість обслуговування системи холодного водопостачання, грн. на місяць</t>
  </si>
  <si>
    <t>Вхв=Оз+Вф+і+М+Н+Р+Пл</t>
  </si>
  <si>
    <r>
      <rPr>
        <sz val="11.5"/>
        <rFont val="Times New Roman"/>
        <family val="1"/>
        <charset val="204"/>
      </rPr>
      <t xml:space="preserve">Оз - зарплата робітників, </t>
    </r>
    <r>
      <rPr>
        <sz val="11.5"/>
        <rFont val="Times New Roman"/>
        <family val="1"/>
        <charset val="204"/>
      </rPr>
      <t>грн.</t>
    </r>
  </si>
  <si>
    <r>
      <rPr>
        <sz val="11.5"/>
        <rFont val="Times New Roman"/>
        <family val="1"/>
        <charset val="204"/>
      </rPr>
      <t>Мб - матеріальні витрати (будівельні матеріали), грн.</t>
    </r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</si>
  <si>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>середньомісячна вартість повірки будинкових лічильників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холодної води </t>
    </r>
    <r>
      <rPr>
        <sz val="11.5"/>
        <rFont val="Times New Roman"/>
        <family val="1"/>
        <charset val="204"/>
      </rPr>
      <t>(по договору), грн.</t>
    </r>
  </si>
  <si>
    <r>
      <rPr>
        <sz val="11.5"/>
        <rFont val="Times New Roman"/>
        <family val="1"/>
        <charset val="204"/>
      </rPr>
      <t xml:space="preserve">Кількість будинкових </t>
    </r>
    <r>
      <rPr>
        <sz val="11.5"/>
        <rFont val="Times New Roman"/>
        <family val="1"/>
        <charset val="204"/>
      </rPr>
      <t xml:space="preserve">лічильників холодної </t>
    </r>
    <r>
      <rPr>
        <sz val="11.5"/>
        <rFont val="Times New Roman"/>
        <family val="1"/>
        <charset val="204"/>
      </rPr>
      <t>води, шт.</t>
    </r>
  </si>
  <si>
    <t>Ввв - вартість обслуговування системи водовідведення, грн. на місяць</t>
  </si>
  <si>
    <t>Ввв=Оз+Вф+і+М+Н+Р+Пл</t>
  </si>
  <si>
    <r>
      <rPr>
        <sz val="11.5"/>
        <rFont val="Times New Roman"/>
        <family val="1"/>
        <charset val="204"/>
      </rPr>
      <t xml:space="preserve">М- </t>
    </r>
    <r>
      <rPr>
        <sz val="11.5"/>
        <rFont val="Times New Roman"/>
        <family val="1"/>
        <charset val="204"/>
      </rPr>
      <t xml:space="preserve">матеріальні </t>
    </r>
    <r>
      <rPr>
        <sz val="11.5"/>
        <rFont val="Times New Roman"/>
        <family val="1"/>
        <charset val="204"/>
      </rPr>
      <t>витрати, грн. (М = Мі + Мб)</t>
    </r>
  </si>
  <si>
    <r>
      <rPr>
        <sz val="11.5"/>
        <rFont val="Times New Roman"/>
        <family val="1"/>
        <charset val="204"/>
      </rPr>
      <t xml:space="preserve">Мі - </t>
    </r>
    <r>
      <rPr>
        <sz val="11.5"/>
        <rFont val="Times New Roman"/>
        <family val="1"/>
        <charset val="204"/>
      </rPr>
      <t xml:space="preserve">матеріальні </t>
    </r>
    <r>
      <rPr>
        <sz val="11.5"/>
        <rFont val="Times New Roman"/>
        <family val="1"/>
        <charset val="204"/>
      </rPr>
      <t>витрати (інвентар та спецодяг), грн.</t>
    </r>
  </si>
  <si>
    <r>
      <rPr>
        <sz val="11.5"/>
        <rFont val="Times New Roman"/>
        <family val="1"/>
        <charset val="204"/>
      </rPr>
      <t xml:space="preserve">Р - </t>
    </r>
    <r>
      <rPr>
        <sz val="11.5"/>
        <rFont val="Times New Roman"/>
        <family val="1"/>
        <charset val="204"/>
      </rPr>
      <t xml:space="preserve">Рентабельність, </t>
    </r>
    <r>
      <rPr>
        <sz val="11.5"/>
        <rFont val="Times New Roman"/>
        <family val="1"/>
        <charset val="204"/>
      </rPr>
      <t xml:space="preserve">грн. </t>
    </r>
    <r>
      <rPr>
        <sz val="11.5"/>
        <rFont val="Times New Roman"/>
        <family val="1"/>
        <charset val="204"/>
      </rPr>
      <t>,</t>
    </r>
  </si>
  <si>
    <t>Втп - вартість обслуговування системи теплопостачання, грн. на місяць</t>
  </si>
  <si>
    <t>Втп=Оз+Вф+і+М+Н+Р+Пл</t>
  </si>
  <si>
    <r>
      <rPr>
        <sz val="11.5"/>
        <rFont val="Times New Roman"/>
        <family val="1"/>
        <charset val="204"/>
      </rPr>
      <t xml:space="preserve">М- </t>
    </r>
    <r>
      <rPr>
        <sz val="11.5"/>
        <rFont val="Times New Roman"/>
        <family val="1"/>
        <charset val="204"/>
      </rPr>
      <t>матеріальні витрати, грн. (М = Мі + Мб)</t>
    </r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</si>
  <si>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>середньомісячна вартість повірки будинкових лічильників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теплової енергії (по договору), </t>
    </r>
    <r>
      <rPr>
        <sz val="11.5"/>
        <rFont val="Times New Roman"/>
        <family val="1"/>
        <charset val="204"/>
      </rPr>
      <t>грн.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</si>
  <si>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будинкових </t>
    </r>
    <r>
      <rPr>
        <sz val="11.5"/>
        <rFont val="Times New Roman"/>
        <family val="1"/>
        <charset val="204"/>
      </rPr>
      <t>лічильників теплової енергії, шт.</t>
    </r>
  </si>
  <si>
    <t>Взк - вартість обслуговування системи зливової каналізацїі, грн. на місяць</t>
  </si>
  <si>
    <t>Взк=Оз+Вф+і+М+Н+Р+Пл</t>
  </si>
  <si>
    <r>
      <rPr>
        <sz val="11.5"/>
        <rFont val="Times New Roman"/>
        <family val="1"/>
        <charset val="204"/>
      </rPr>
      <t xml:space="preserve">М- </t>
    </r>
    <r>
      <rPr>
        <sz val="11.5"/>
        <rFont val="Times New Roman"/>
        <family val="1"/>
        <charset val="204"/>
      </rPr>
      <t xml:space="preserve">матеріальні витрати, </t>
    </r>
    <r>
      <rPr>
        <sz val="11.5"/>
        <rFont val="Times New Roman"/>
        <family val="1"/>
        <charset val="204"/>
      </rPr>
      <t>грн. (М = Мі + Мб)</t>
    </r>
  </si>
  <si>
    <t>Вгп - вартість обслуговування системи газопостачання, грн. на місяць</t>
  </si>
  <si>
    <r>
      <rPr>
        <sz val="11.5"/>
        <rFont val="Times New Roman"/>
        <family val="1"/>
        <charset val="204"/>
      </rPr>
      <t>М- матеріальні витрати, грн. (М= Мі + Мб)</t>
    </r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</si>
  <si>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 xml:space="preserve">середньомісячна вартість повірки </t>
    </r>
    <r>
      <rPr>
        <sz val="11.5"/>
        <rFont val="Times New Roman"/>
        <family val="1"/>
        <charset val="204"/>
      </rPr>
      <t xml:space="preserve">будинковик </t>
    </r>
    <r>
      <rPr>
        <sz val="11.5"/>
        <rFont val="Times New Roman"/>
        <family val="1"/>
        <charset val="204"/>
      </rPr>
      <t xml:space="preserve">лічильників </t>
    </r>
    <r>
      <rPr>
        <sz val="11.5"/>
        <rFont val="Times New Roman"/>
        <family val="1"/>
        <charset val="204"/>
      </rPr>
      <t>газу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(по договору), грн.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</si>
  <si>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будинкових </t>
    </r>
    <r>
      <rPr>
        <sz val="11.5"/>
        <rFont val="Times New Roman"/>
        <family val="1"/>
        <charset val="204"/>
      </rPr>
      <t>лічильників газу, шт.</t>
    </r>
  </si>
  <si>
    <t>Ва - витрати на аварійну службу, грн.</t>
  </si>
  <si>
    <t>Ва=Оз+Вф+і+М+Вд+Н+Р+Пл</t>
  </si>
  <si>
    <r>
      <rPr>
        <sz val="11.5"/>
        <rFont val="Times New Roman"/>
        <family val="1"/>
        <charset val="204"/>
      </rPr>
      <t>Міа - матеріальні витрати (інвентар та спецодяг), грн.</t>
    </r>
  </si>
  <si>
    <r>
      <rPr>
        <sz val="11.5"/>
        <rFont val="Times New Roman"/>
        <family val="1"/>
        <charset val="204"/>
      </rPr>
      <t>Мма - матеріальні витрати (інші матеріали), грн.</t>
    </r>
  </si>
  <si>
    <r>
      <rPr>
        <sz val="11.5"/>
        <rFont val="Times New Roman"/>
        <family val="1"/>
        <charset val="204"/>
      </rPr>
      <t>Іа - інші витрати на утримання аварійної служби, грн.</t>
    </r>
  </si>
  <si>
    <t>Витрати на аварійну сужбу підрядними підприємствами -опалення</t>
  </si>
  <si>
    <t>Витрати на аварійну сужбу підрядними підприємствами -ХВ</t>
  </si>
  <si>
    <t>Витрати на аварійну сужбу підрядними підприємствами -ГВ</t>
  </si>
  <si>
    <t>Витрати на аварійну сужбу підрядними підприємствами -Каналізації</t>
  </si>
  <si>
    <t>Витрати на аварійну сужбу підрядними підприємствами -електромереж</t>
  </si>
  <si>
    <t>Вартість послуги на будинок(нки), грн/міс з ПДВ</t>
  </si>
  <si>
    <t>Пз - сумарна загальна площа квартир (зазначена у технічному паспорті житлового будинку (гуртожитку) та нежитлових приміщень у житловому будинку (ryртожитку), м2</t>
  </si>
  <si>
    <t>Витрати</t>
  </si>
  <si>
    <t>Вдр = (Пп х Тдр+Кс х Тк+Н+Р) : Пз</t>
  </si>
  <si>
    <t>з дератизації</t>
  </si>
  <si>
    <t>Вдр - місячна вартість, коп/м2</t>
  </si>
  <si>
    <t>(пункт 14)</t>
  </si>
  <si>
    <t>Вдр - місячна вартість, коп/м2 з ПДВ</t>
  </si>
  <si>
    <t>Пп - площа підвалів та перших поверхів, що підлягає дератизації, м.кв.</t>
  </si>
  <si>
    <r>
      <rPr>
        <sz val="11.5"/>
        <rFont val="Times New Roman"/>
        <family val="1"/>
        <charset val="204"/>
      </rPr>
      <t xml:space="preserve">Тдр - середньомісячний тариф на </t>
    </r>
    <r>
      <rPr>
        <sz val="11.5"/>
        <rFont val="Times New Roman"/>
        <family val="1"/>
        <charset val="204"/>
      </rPr>
      <t>проведення дератизаційних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робіт (на 1 кв. метр площі дератизації), грн./м.кв.</t>
    </r>
  </si>
  <si>
    <r>
      <rPr>
        <sz val="11.5"/>
        <rFont val="Times New Roman"/>
        <family val="1"/>
        <charset val="204"/>
      </rPr>
      <t xml:space="preserve">Кс - </t>
    </r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сміттеприймальних </t>
    </r>
    <r>
      <rPr>
        <sz val="11.5"/>
        <rFont val="Times New Roman"/>
        <family val="1"/>
        <charset val="204"/>
      </rPr>
      <t xml:space="preserve">камер </t>
    </r>
    <r>
      <rPr>
        <sz val="11.5"/>
        <rFont val="Times New Roman"/>
        <family val="1"/>
        <charset val="204"/>
      </rPr>
      <t>будинку, од.</t>
    </r>
  </si>
  <si>
    <r>
      <rPr>
        <sz val="11.5"/>
        <rFont val="Times New Roman"/>
        <family val="1"/>
        <charset val="204"/>
      </rPr>
      <t xml:space="preserve">Тк - </t>
    </r>
    <r>
      <rPr>
        <sz val="11.5"/>
        <rFont val="Times New Roman"/>
        <family val="1"/>
        <charset val="204"/>
      </rPr>
      <t xml:space="preserve">середньомісячний </t>
    </r>
    <r>
      <rPr>
        <sz val="11.5"/>
        <rFont val="Times New Roman"/>
        <family val="1"/>
        <charset val="204"/>
      </rPr>
      <t xml:space="preserve">тариф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 xml:space="preserve">проведення </t>
    </r>
    <r>
      <rPr>
        <sz val="11.5"/>
        <rFont val="Times New Roman"/>
        <family val="1"/>
        <charset val="204"/>
      </rPr>
      <t>дератизаційних робіт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в одній сміттеприймальній </t>
    </r>
    <r>
      <rPr>
        <sz val="11.5"/>
        <rFont val="Times New Roman"/>
        <family val="1"/>
        <charset val="204"/>
      </rPr>
      <t xml:space="preserve">камері </t>
    </r>
    <r>
      <rPr>
        <sz val="11.5"/>
        <rFont val="Times New Roman"/>
        <family val="1"/>
        <charset val="204"/>
      </rPr>
      <t>будинку, грн./од.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</si>
  <si>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проведень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>рік, раз</t>
    </r>
  </si>
  <si>
    <r>
      <rPr>
        <sz val="11.5"/>
        <rFont val="Times New Roman"/>
        <family val="1"/>
        <charset val="204"/>
      </rPr>
      <t xml:space="preserve">Пз - сумарна загальна </t>
    </r>
    <r>
      <rPr>
        <sz val="11.5"/>
        <rFont val="Times New Roman"/>
        <family val="1"/>
        <charset val="204"/>
      </rPr>
      <t xml:space="preserve">площа квартир (житлових </t>
    </r>
    <r>
      <rPr>
        <sz val="11.5"/>
        <rFont val="Times New Roman"/>
        <family val="1"/>
        <charset val="204"/>
      </rPr>
      <t>приміщень 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гуртожитку) та </t>
    </r>
    <r>
      <rPr>
        <sz val="11.5"/>
        <rFont val="Times New Roman"/>
        <family val="1"/>
        <charset val="204"/>
      </rPr>
      <t xml:space="preserve">нежитлових приміщень у житловому </t>
    </r>
    <r>
      <rPr>
        <sz val="11.5"/>
        <rFont val="Times New Roman"/>
        <family val="1"/>
        <charset val="204"/>
      </rPr>
      <t>будинку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(ryртожитку), м2</t>
    </r>
  </si>
  <si>
    <t>Вді = (Тді х Пп + Н+Р) : Пз</t>
  </si>
  <si>
    <t>з дезінсекції</t>
  </si>
  <si>
    <t>Вді - місячна вартість, коп/м2</t>
  </si>
  <si>
    <t>Вді - місячна вартість, коп/м2 з ПДВ</t>
  </si>
  <si>
    <t>(пункт 15)</t>
  </si>
  <si>
    <t>Пп - площа підвалів та перших поверхів, що підлягає дезінсекції, м.кв.</t>
  </si>
  <si>
    <r>
      <rPr>
        <sz val="11.5"/>
        <rFont val="Times New Roman"/>
        <family val="1"/>
        <charset val="204"/>
      </rPr>
      <t xml:space="preserve">Тд - </t>
    </r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 xml:space="preserve">на проведення </t>
    </r>
    <r>
      <rPr>
        <sz val="11.5"/>
        <rFont val="Times New Roman"/>
        <family val="1"/>
        <charset val="204"/>
      </rPr>
      <t>дезінсекційних робіт (на 1 кв. метр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площі </t>
    </r>
    <r>
      <rPr>
        <sz val="11.5"/>
        <rFont val="Times New Roman"/>
        <family val="1"/>
        <charset val="204"/>
      </rPr>
      <t>дератизації), грн./м.кв.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</si>
  <si>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проведень на рік, </t>
    </r>
    <r>
      <rPr>
        <sz val="11.5"/>
        <rFont val="Times New Roman"/>
        <family val="1"/>
        <charset val="204"/>
      </rPr>
      <t>раз</t>
    </r>
  </si>
  <si>
    <t>Вдвк=Вд+Вв</t>
  </si>
  <si>
    <t xml:space="preserve">обслуговування </t>
  </si>
  <si>
    <t>Вд = (Оз+Вф+Н+М+І+Р)хДфд : (Пз х Дкд)</t>
  </si>
  <si>
    <t>димових та</t>
  </si>
  <si>
    <t>Вв = (Оз+Вф+Н+М+І+Р)хДфв : (Пз х Дкв)</t>
  </si>
  <si>
    <t>вентиляційних</t>
  </si>
  <si>
    <t>Вдк - середньомісячна вартість, коп/м2</t>
  </si>
  <si>
    <t>каналів</t>
  </si>
  <si>
    <t>Вдк - середньомісячна вартість, коп/м2 з ПДВ</t>
  </si>
  <si>
    <t>(пункт 16)</t>
  </si>
  <si>
    <r>
      <rPr>
        <sz val="11.5"/>
        <rFont val="Times New Roman"/>
        <family val="1"/>
        <charset val="204"/>
      </rPr>
      <t xml:space="preserve">Оз - </t>
    </r>
    <r>
      <rPr>
        <sz val="11.5"/>
        <rFont val="Times New Roman"/>
        <family val="1"/>
        <charset val="204"/>
      </rPr>
      <t xml:space="preserve">зарплата 1-го </t>
    </r>
    <r>
      <rPr>
        <sz val="11.5"/>
        <rFont val="Times New Roman"/>
        <family val="1"/>
        <charset val="204"/>
      </rPr>
      <t xml:space="preserve">пічника, </t>
    </r>
    <r>
      <rPr>
        <sz val="11.5"/>
        <rFont val="Times New Roman"/>
        <family val="1"/>
        <charset val="204"/>
      </rPr>
      <t>грн.</t>
    </r>
  </si>
  <si>
    <t>Вф - сума єдиного внеску на загальнообов"язкове  державне соціальне страхування на 1 пічника грн.</t>
  </si>
  <si>
    <t xml:space="preserve">Зв - Загальновиробничі витрати на 1 пічника, грн. </t>
  </si>
  <si>
    <r>
      <rPr>
        <sz val="11.5"/>
        <rFont val="Times New Roman"/>
        <family val="1"/>
        <charset val="204"/>
      </rPr>
      <t xml:space="preserve">М- </t>
    </r>
    <r>
      <rPr>
        <sz val="11.5"/>
        <rFont val="Times New Roman"/>
        <family val="1"/>
        <charset val="204"/>
      </rPr>
      <t xml:space="preserve">матеріальні </t>
    </r>
    <r>
      <rPr>
        <sz val="11.5"/>
        <rFont val="Times New Roman"/>
        <family val="1"/>
        <charset val="204"/>
      </rPr>
      <t xml:space="preserve">витрати на 1-го </t>
    </r>
    <r>
      <rPr>
        <sz val="11.5"/>
        <rFont val="Times New Roman"/>
        <family val="1"/>
        <charset val="204"/>
      </rPr>
      <t xml:space="preserve">пічника, </t>
    </r>
    <r>
      <rPr>
        <sz val="11.5"/>
        <rFont val="Times New Roman"/>
        <family val="1"/>
        <charset val="204"/>
      </rPr>
      <t>грн.</t>
    </r>
  </si>
  <si>
    <t>Дф - фактична кількість димовентиляційних каналів які обслуговуються пічниками, од.</t>
  </si>
  <si>
    <t>Дкд - нормативна кількість  димових каналів, шт.</t>
  </si>
  <si>
    <t>Дкв- нормативна кількість  вентиляційних каналів, шт.</t>
  </si>
  <si>
    <t>Дфд - фактична кількість  димових каналів, шт.</t>
  </si>
  <si>
    <t>Дфв- фактична кількість  вентиляційних каналів, шт.</t>
  </si>
  <si>
    <t>Вартість обслуговування ДВК власними пічниками, грн.</t>
  </si>
  <si>
    <t>Вартість обслуговування димових каналів (Оз+Вф+Н+М+І)хДфд/ Дкд, грн.</t>
  </si>
  <si>
    <t>Вартість обслуговування вентиляційних каналів і каналів для відведення продуктів згоряння газу (Оз+Вф+Н+М+І)хДфв /Дкв, грн.</t>
  </si>
  <si>
    <t>Вдоговор = Вдд +Ввд +Вгд</t>
  </si>
  <si>
    <t>Вдд -Середня вартість обслуговування димоходів опалювальних печей за договором підряду на місяць, грн</t>
  </si>
  <si>
    <t>Ввд - Середня вартість обслуговування вентканалів за договором підряду на місяць, грн</t>
  </si>
  <si>
    <t>Вгд - Середня вартість обслуговування газоходів за договором підряду на місяць, грн</t>
  </si>
  <si>
    <t>Дк -середня нормативна кількість димовентиляційних каналів на одного пічника, од.</t>
  </si>
  <si>
    <r>
      <rPr>
        <sz val="11.5"/>
        <rFont val="Times New Roman"/>
        <family val="1"/>
        <charset val="204"/>
      </rPr>
      <t xml:space="preserve">Вартість послуги </t>
    </r>
    <r>
      <rPr>
        <sz val="11.5"/>
        <rFont val="Times New Roman"/>
        <family val="1"/>
        <charset val="204"/>
      </rPr>
      <t>на будинок(нки), грн/міс</t>
    </r>
  </si>
  <si>
    <t>Вартість робіт з технічного обслуговування та поточного ремонту мереж електропостачання та електрообладнання, систем протипожежної автоматики та димовидалення а також інших внутрішньобудинкових інженерних систем у разі їх наявності (пункт 17)</t>
  </si>
  <si>
    <t>Впа=(Оз+Вф+Н+М+І+Вд+Р)/Пз</t>
  </si>
  <si>
    <t>Впа - середньомісячна вартість, коп/м2</t>
  </si>
  <si>
    <t>Впа - середньомісячна вартість, коп/м2 з ПДВ</t>
  </si>
  <si>
    <t>Оз - зарплата електромонтерів, грн.</t>
  </si>
  <si>
    <t>Вф - сума єдиного внеску на загальнообов"язкове  державне соціальне страхування електромонтерів, грн.</t>
  </si>
  <si>
    <t>Вартість робіт з поточного ремонту конструктивних елементів, внутрішньобудинкових систем гарячого і холодного водопостачання, водовідведення, централізованого опалення та зливової каналізації і технічних пристроїв будинків та елементів зовнішнього упорядження, що розміщені на закріаленій в установленому порядку прибудинковій території (в тому числі спортивних, дитячих та інших майданчиків) (пункт 18)</t>
  </si>
  <si>
    <t>Впр=(Вгв+Вхв+Ввв+Втп+Взк+Вке)/Пз</t>
  </si>
  <si>
    <t>Впр - середньомісячна вартість, коп/м2</t>
  </si>
  <si>
    <t>Впр - середньомісячна вартість, коп/м2 з ПДВ</t>
  </si>
  <si>
    <t>Вгв - вартість поточного ремонту системи гарячого водопостачання, грн. на місяць</t>
  </si>
  <si>
    <t>Вгв=Оз+Вф+Н+і+М+Вд+Р</t>
  </si>
  <si>
    <r>
      <rPr>
        <sz val="11.5"/>
        <rFont val="Times New Roman"/>
        <family val="1"/>
        <charset val="204"/>
      </rPr>
      <t xml:space="preserve">03 - </t>
    </r>
    <r>
      <rPr>
        <sz val="11.5"/>
        <rFont val="Times New Roman"/>
        <family val="1"/>
        <charset val="204"/>
      </rPr>
      <t xml:space="preserve">зарплата </t>
    </r>
    <r>
      <rPr>
        <sz val="11.5"/>
        <rFont val="Times New Roman"/>
        <family val="1"/>
        <charset val="204"/>
      </rPr>
      <t xml:space="preserve">робітників, </t>
    </r>
    <r>
      <rPr>
        <sz val="11.5"/>
        <rFont val="Times New Roman"/>
        <family val="1"/>
        <charset val="204"/>
      </rPr>
      <t>грн.</t>
    </r>
  </si>
  <si>
    <t>М- матеріальні витрати, грн. (М = Мі + Мб)</t>
  </si>
  <si>
    <t>Вхв - вартість поточного ремонту системи холодного водопостачання, грн. на місяць</t>
  </si>
  <si>
    <t>Вхв=Оз+Вф+Н+і+М+Вд+Р</t>
  </si>
  <si>
    <t>Ввв - вартість поточного ремонту системи водовідведення, грн. на місяць</t>
  </si>
  <si>
    <t>Ввв=Оз+Вф+Н+і+М+Вд+Р</t>
  </si>
  <si>
    <t>Втп - вартість поточного ремонту системи теплопостачання, грн. на місяць</t>
  </si>
  <si>
    <t>Втп=Оз+Вф+Н+і+М+Вд+Р</t>
  </si>
  <si>
    <t>Взк - вартість поточного ремонту системи зливової каналізації, грн. на місяць</t>
  </si>
  <si>
    <t>Взк=Оз+Вф+Н+і+М+Вд+Р</t>
  </si>
  <si>
    <t>Вгп - вартість поточного ремонту газопроводу, грн. на місяць</t>
  </si>
  <si>
    <t>Вгп=Оз+Вф+Н+і+М+Вд+Р</t>
  </si>
  <si>
    <t>Вке - вартість поточного ремонту конструктивних елементів, грн. на місяць</t>
  </si>
  <si>
    <t>Вке = Впок + Вшв + Вцк + Ввм+ Вбк + Впд+Р</t>
  </si>
  <si>
    <r>
      <rPr>
        <sz val="11.5"/>
        <rFont val="Times New Roman"/>
        <family val="1"/>
        <charset val="204"/>
      </rPr>
      <t xml:space="preserve">Впок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вартість ремонту </t>
    </r>
    <r>
      <rPr>
        <sz val="11.5"/>
        <rFont val="Times New Roman"/>
        <family val="1"/>
        <charset val="204"/>
      </rPr>
      <t>покрівлі, грн. на міс</t>
    </r>
  </si>
  <si>
    <r>
      <rPr>
        <sz val="11.5"/>
        <rFont val="Times New Roman"/>
        <family val="1"/>
        <charset val="204"/>
      </rPr>
      <t xml:space="preserve">в т. </t>
    </r>
    <r>
      <rPr>
        <sz val="11.5"/>
        <rFont val="Times New Roman"/>
        <family val="1"/>
        <charset val="204"/>
      </rPr>
      <t xml:space="preserve">ч. 03 - </t>
    </r>
    <r>
      <rPr>
        <sz val="11.5"/>
        <rFont val="Times New Roman"/>
        <family val="1"/>
        <charset val="204"/>
      </rPr>
      <t xml:space="preserve">зарплата </t>
    </r>
    <r>
      <rPr>
        <sz val="11.5"/>
        <rFont val="Times New Roman"/>
        <family val="1"/>
        <charset val="204"/>
      </rPr>
      <t xml:space="preserve">робітників, </t>
    </r>
    <r>
      <rPr>
        <sz val="11.5"/>
        <rFont val="Times New Roman"/>
        <family val="1"/>
        <charset val="204"/>
      </rPr>
      <t>грн.</t>
    </r>
  </si>
  <si>
    <t>М - матеріальні витрати, грн.</t>
  </si>
  <si>
    <t>Впд- витрати за підрядними договорами, грн.</t>
  </si>
  <si>
    <r>
      <rPr>
        <sz val="11.5"/>
        <rFont val="Times New Roman"/>
        <family val="1"/>
        <charset val="204"/>
      </rPr>
      <t xml:space="preserve">Вшв - </t>
    </r>
    <r>
      <rPr>
        <sz val="11.5"/>
        <rFont val="Times New Roman"/>
        <family val="1"/>
        <charset val="204"/>
      </rPr>
      <t xml:space="preserve">вартість ремонту </t>
    </r>
    <r>
      <rPr>
        <sz val="11.5"/>
        <rFont val="Times New Roman"/>
        <family val="1"/>
        <charset val="204"/>
      </rPr>
      <t>міжпанельних швів (стиків), грн. на міс</t>
    </r>
  </si>
  <si>
    <r>
      <rPr>
        <sz val="11.5"/>
        <rFont val="Times New Roman"/>
        <family val="1"/>
        <charset val="204"/>
      </rPr>
      <t xml:space="preserve">Вцк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вартість ремонту цоколю, </t>
    </r>
    <r>
      <rPr>
        <sz val="11.5"/>
        <rFont val="Times New Roman"/>
        <family val="1"/>
        <charset val="204"/>
      </rPr>
      <t>грн. на міс</t>
    </r>
  </si>
  <si>
    <r>
      <rPr>
        <sz val="11.5"/>
        <rFont val="Times New Roman"/>
        <family val="1"/>
        <charset val="204"/>
      </rPr>
      <t xml:space="preserve">в т. ч. </t>
    </r>
    <r>
      <rPr>
        <sz val="11.5"/>
        <rFont val="Times New Roman"/>
        <family val="1"/>
        <charset val="204"/>
      </rPr>
      <t xml:space="preserve">Оз - </t>
    </r>
    <r>
      <rPr>
        <sz val="11.5"/>
        <rFont val="Times New Roman"/>
        <family val="1"/>
        <charset val="204"/>
      </rPr>
      <t xml:space="preserve">зарплата </t>
    </r>
    <r>
      <rPr>
        <sz val="11.5"/>
        <rFont val="Times New Roman"/>
        <family val="1"/>
        <charset val="204"/>
      </rPr>
      <t xml:space="preserve">робітників, </t>
    </r>
    <r>
      <rPr>
        <sz val="11.5"/>
        <rFont val="Times New Roman"/>
        <family val="1"/>
        <charset val="204"/>
      </rPr>
      <t>грн.</t>
    </r>
  </si>
  <si>
    <r>
      <rPr>
        <sz val="11.5"/>
        <rFont val="Times New Roman"/>
        <family val="1"/>
        <charset val="204"/>
      </rPr>
      <t xml:space="preserve">Ввм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вартість ремонту вимощення, </t>
    </r>
    <r>
      <rPr>
        <sz val="11.5"/>
        <rFont val="Times New Roman"/>
        <family val="1"/>
        <charset val="204"/>
      </rPr>
      <t>грн. на міс</t>
    </r>
  </si>
  <si>
    <r>
      <rPr>
        <sz val="11.5"/>
        <rFont val="Times New Roman"/>
        <family val="1"/>
        <charset val="204"/>
      </rPr>
      <t xml:space="preserve">Вбк - </t>
    </r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 xml:space="preserve">ремонту балконів, грн..,на </t>
    </r>
    <r>
      <rPr>
        <sz val="11.5"/>
        <rFont val="Times New Roman"/>
        <family val="1"/>
        <charset val="204"/>
      </rPr>
      <t>міс</t>
    </r>
  </si>
  <si>
    <r>
      <rPr>
        <sz val="11.5"/>
        <rFont val="Times New Roman"/>
        <family val="1"/>
        <charset val="204"/>
      </rPr>
      <t xml:space="preserve">Впд - </t>
    </r>
    <r>
      <rPr>
        <sz val="11.5"/>
        <rFont val="Times New Roman"/>
        <family val="1"/>
        <charset val="204"/>
      </rPr>
      <t xml:space="preserve">вартість ремонту </t>
    </r>
    <r>
      <rPr>
        <sz val="11.5"/>
        <rFont val="Times New Roman"/>
        <family val="1"/>
        <charset val="204"/>
      </rPr>
      <t>під'їздів, грн. на міс</t>
    </r>
  </si>
  <si>
    <r>
      <rPr>
        <sz val="11.5"/>
        <rFont val="Times New Roman"/>
        <family val="1"/>
        <charset val="204"/>
      </rPr>
      <t xml:space="preserve">в т. </t>
    </r>
    <r>
      <rPr>
        <sz val="11.5"/>
        <rFont val="Times New Roman"/>
        <family val="1"/>
        <charset val="204"/>
      </rPr>
      <t xml:space="preserve">ч. Оз - </t>
    </r>
    <r>
      <rPr>
        <sz val="11.5"/>
        <rFont val="Times New Roman"/>
        <family val="1"/>
        <charset val="204"/>
      </rPr>
      <t xml:space="preserve">зарплата </t>
    </r>
    <r>
      <rPr>
        <sz val="11.5"/>
        <rFont val="Times New Roman"/>
        <family val="1"/>
        <charset val="204"/>
      </rPr>
      <t xml:space="preserve">робітників, </t>
    </r>
    <r>
      <rPr>
        <sz val="11.5"/>
        <rFont val="Times New Roman"/>
        <family val="1"/>
        <charset val="204"/>
      </rPr>
      <t>грн.</t>
    </r>
  </si>
  <si>
    <t>Р - Рентабельність поточного ремонту конструктивних елементів, грн.</t>
  </si>
  <si>
    <t>Витрати з поливання дворів, клумб і газонів (пункт 19)</t>
  </si>
  <si>
    <t>Впд=(((ПгхНгхДг+Пдх НдхДд)хТв)+Н+Р)/ Пз</t>
  </si>
  <si>
    <t>Впд - середньомісячна вартість, копІм2</t>
  </si>
  <si>
    <t>Впд - середньомісячна вартість, коп/м2 з ПДВ</t>
  </si>
  <si>
    <r>
      <rPr>
        <sz val="11.5"/>
        <rFont val="Times New Roman"/>
        <family val="1"/>
        <charset val="204"/>
      </rPr>
      <t xml:space="preserve">Пд - площа дворів </t>
    </r>
    <r>
      <rPr>
        <sz val="11.5"/>
        <rFont val="Times New Roman"/>
        <family val="1"/>
        <charset val="204"/>
      </rPr>
      <t>з покриттям, м.кв.</t>
    </r>
  </si>
  <si>
    <r>
      <rPr>
        <sz val="11.5"/>
        <rFont val="Times New Roman"/>
        <family val="1"/>
        <charset val="204"/>
      </rPr>
      <t xml:space="preserve">Пг - площа </t>
    </r>
    <r>
      <rPr>
        <sz val="11.5"/>
        <rFont val="Times New Roman"/>
        <family val="1"/>
        <charset val="204"/>
      </rPr>
      <t xml:space="preserve">газонів </t>
    </r>
    <r>
      <rPr>
        <sz val="11.5"/>
        <rFont val="Times New Roman"/>
        <family val="1"/>
        <charset val="204"/>
      </rPr>
      <t xml:space="preserve">та/або клумб, </t>
    </r>
    <r>
      <rPr>
        <sz val="11.5"/>
        <rFont val="Times New Roman"/>
        <family val="1"/>
        <charset val="204"/>
      </rPr>
      <t>м.кв.</t>
    </r>
  </si>
  <si>
    <r>
      <rPr>
        <sz val="11.5"/>
        <rFont val="Times New Roman"/>
        <family val="1"/>
        <charset val="204"/>
      </rPr>
      <t xml:space="preserve">Нд - </t>
    </r>
    <r>
      <rPr>
        <sz val="11.5"/>
        <rFont val="Times New Roman"/>
        <family val="1"/>
        <charset val="204"/>
      </rPr>
      <t xml:space="preserve">норма </t>
    </r>
    <r>
      <rPr>
        <sz val="11.5"/>
        <rFont val="Times New Roman"/>
        <family val="1"/>
        <charset val="204"/>
      </rPr>
      <t xml:space="preserve">витрат води на </t>
    </r>
    <r>
      <rPr>
        <sz val="11.5"/>
        <rFont val="Times New Roman"/>
        <family val="1"/>
        <charset val="204"/>
      </rPr>
      <t xml:space="preserve">поливання </t>
    </r>
    <r>
      <rPr>
        <sz val="11.5"/>
        <rFont val="Times New Roman"/>
        <family val="1"/>
        <charset val="204"/>
      </rPr>
      <t xml:space="preserve">дворів </t>
    </r>
    <r>
      <rPr>
        <sz val="11.5"/>
        <rFont val="Times New Roman"/>
        <family val="1"/>
        <charset val="204"/>
      </rPr>
      <t>з покрипям</t>
    </r>
  </si>
  <si>
    <r>
      <rPr>
        <sz val="11.5"/>
        <rFont val="Times New Roman"/>
        <family val="1"/>
        <charset val="204"/>
      </rPr>
      <t xml:space="preserve">Нг - </t>
    </r>
    <r>
      <rPr>
        <sz val="11.5"/>
        <rFont val="Times New Roman"/>
        <family val="1"/>
        <charset val="204"/>
      </rPr>
      <t xml:space="preserve">норма </t>
    </r>
    <r>
      <rPr>
        <sz val="11.5"/>
        <rFont val="Times New Roman"/>
        <family val="1"/>
        <charset val="204"/>
      </rPr>
      <t xml:space="preserve">витрат </t>
    </r>
    <r>
      <rPr>
        <sz val="11.5"/>
        <rFont val="Times New Roman"/>
        <family val="1"/>
        <charset val="204"/>
      </rPr>
      <t xml:space="preserve">води </t>
    </r>
    <r>
      <rPr>
        <sz val="11.5"/>
        <rFont val="Times New Roman"/>
        <family val="1"/>
        <charset val="204"/>
      </rPr>
      <t xml:space="preserve">на поливання </t>
    </r>
    <r>
      <rPr>
        <sz val="11.5"/>
        <rFont val="Times New Roman"/>
        <family val="1"/>
        <charset val="204"/>
      </rPr>
      <t xml:space="preserve">газонів </t>
    </r>
    <r>
      <rPr>
        <sz val="11.5"/>
        <rFont val="Times New Roman"/>
        <family val="1"/>
        <charset val="204"/>
      </rPr>
      <t>та/або клумб</t>
    </r>
  </si>
  <si>
    <r>
      <rPr>
        <sz val="11.5"/>
        <rFont val="Times New Roman"/>
        <family val="1"/>
        <charset val="204"/>
      </rPr>
      <t xml:space="preserve">Дд - </t>
    </r>
    <r>
      <rPr>
        <sz val="11.5"/>
        <rFont val="Times New Roman"/>
        <family val="1"/>
        <charset val="204"/>
      </rPr>
      <t xml:space="preserve">розрахункова кількість </t>
    </r>
    <r>
      <rPr>
        <sz val="11.5"/>
        <rFont val="Times New Roman"/>
        <family val="1"/>
        <charset val="204"/>
      </rPr>
      <t xml:space="preserve">днів </t>
    </r>
    <r>
      <rPr>
        <sz val="11.5"/>
        <rFont val="Times New Roman"/>
        <family val="1"/>
        <charset val="204"/>
      </rPr>
      <t xml:space="preserve">за </t>
    </r>
    <r>
      <rPr>
        <sz val="11.5"/>
        <rFont val="Times New Roman"/>
        <family val="1"/>
        <charset val="204"/>
      </rPr>
      <t xml:space="preserve">період </t>
    </r>
    <r>
      <rPr>
        <sz val="11.5"/>
        <rFont val="Times New Roman"/>
        <family val="1"/>
        <charset val="204"/>
      </rPr>
      <t>року, коли проводиться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поливання </t>
    </r>
    <r>
      <rPr>
        <sz val="11.5"/>
        <rFont val="Times New Roman"/>
        <family val="1"/>
        <charset val="204"/>
      </rPr>
      <t>дворів</t>
    </r>
  </si>
  <si>
    <r>
      <rPr>
        <sz val="11.5"/>
        <rFont val="Times New Roman"/>
        <family val="1"/>
        <charset val="204"/>
      </rPr>
      <t xml:space="preserve">Дг - </t>
    </r>
    <r>
      <rPr>
        <sz val="11.5"/>
        <rFont val="Times New Roman"/>
        <family val="1"/>
        <charset val="204"/>
      </rPr>
      <t xml:space="preserve">розрахункова </t>
    </r>
    <r>
      <rPr>
        <sz val="11.5"/>
        <rFont val="Times New Roman"/>
        <family val="1"/>
        <charset val="204"/>
      </rPr>
      <t xml:space="preserve">кількість днів </t>
    </r>
    <r>
      <rPr>
        <sz val="11.5"/>
        <rFont val="Times New Roman"/>
        <family val="1"/>
        <charset val="204"/>
      </rPr>
      <t xml:space="preserve">за </t>
    </r>
    <r>
      <rPr>
        <sz val="11.5"/>
        <rFont val="Times New Roman"/>
        <family val="1"/>
        <charset val="204"/>
      </rPr>
      <t xml:space="preserve">період </t>
    </r>
    <r>
      <rPr>
        <sz val="11.5"/>
        <rFont val="Times New Roman"/>
        <family val="1"/>
        <charset val="204"/>
      </rPr>
      <t>року, коли проводиться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поливання газонів </t>
    </r>
    <r>
      <rPr>
        <sz val="11.5"/>
        <rFont val="Times New Roman"/>
        <family val="1"/>
        <charset val="204"/>
      </rPr>
      <t>та/або клумб</t>
    </r>
  </si>
  <si>
    <r>
      <rPr>
        <sz val="11.5"/>
        <rFont val="Times New Roman"/>
        <family val="1"/>
        <charset val="204"/>
      </rPr>
      <t xml:space="preserve">Тв - </t>
    </r>
    <r>
      <rPr>
        <sz val="11.5"/>
        <rFont val="Times New Roman"/>
        <family val="1"/>
        <charset val="204"/>
      </rPr>
      <t xml:space="preserve">тариф на </t>
    </r>
    <r>
      <rPr>
        <sz val="11.5"/>
        <rFont val="Times New Roman"/>
        <family val="1"/>
        <charset val="204"/>
      </rPr>
      <t xml:space="preserve">використання 1 </t>
    </r>
    <r>
      <rPr>
        <sz val="11.5"/>
        <rFont val="Times New Roman"/>
        <family val="1"/>
        <charset val="204"/>
      </rPr>
      <t xml:space="preserve">куб. метра </t>
    </r>
    <r>
      <rPr>
        <sz val="11.5"/>
        <rFont val="Times New Roman"/>
        <family val="1"/>
        <charset val="204"/>
      </rPr>
      <t>води</t>
    </r>
  </si>
  <si>
    <t>Вптз = (Вра+Вмз)/Пз,</t>
  </si>
  <si>
    <t>Врз = Оз+Вф+Н+М+І+Р,</t>
  </si>
  <si>
    <t>Витрати на прибирання і вивезення снігу, посипання призначеної для проходу та проїзду частини прибудинкової території протиожеледними сумішами (зимове прибирання) (пункт 20)</t>
  </si>
  <si>
    <t>Вмз = (ПптхНпрт+Р) х Вм1</t>
  </si>
  <si>
    <t>Вжз - середньомісячна вартість, коп/м2</t>
  </si>
  <si>
    <t>Вжз - середньомісячна вартість, коп/м2 з ПДВ</t>
  </si>
  <si>
    <t>Впд - Витрати за підрядними договорами, грн.</t>
  </si>
  <si>
    <r>
      <rPr>
        <sz val="11.5"/>
        <rFont val="Times New Roman"/>
        <family val="1"/>
        <charset val="204"/>
      </rPr>
      <t xml:space="preserve">Мп - </t>
    </r>
    <r>
      <rPr>
        <sz val="11.5"/>
        <rFont val="Times New Roman"/>
        <family val="1"/>
        <charset val="204"/>
      </rPr>
      <t>Кількість місяців посипання</t>
    </r>
  </si>
  <si>
    <t>Вм2 - Місячна вартість посипання згідно калькуляції, грн.</t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</si>
  <si>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>посипання (Вр = (Нд *Кд`В*Мп / 12)), грн/міс</t>
    </r>
  </si>
  <si>
    <t>Врз = Оз+Вф+Н+М+І, грн./міс.з урахуванням матеріалу для посипання</t>
  </si>
  <si>
    <r>
      <rPr>
        <sz val="11.5"/>
        <rFont val="Times New Roman"/>
        <family val="1"/>
        <charset val="204"/>
      </rPr>
      <t xml:space="preserve">В- </t>
    </r>
    <r>
      <rPr>
        <sz val="11.5"/>
        <rFont val="Times New Roman"/>
        <family val="1"/>
        <charset val="204"/>
      </rPr>
      <t xml:space="preserve">Собівартість вивезення </t>
    </r>
    <r>
      <rPr>
        <sz val="11.5"/>
        <rFont val="Times New Roman"/>
        <family val="1"/>
        <charset val="204"/>
      </rPr>
      <t>сніry (В=Т*Н*С), грн.</t>
    </r>
  </si>
  <si>
    <r>
      <rPr>
        <sz val="11.5"/>
        <rFont val="Times New Roman"/>
        <family val="1"/>
        <charset val="204"/>
      </rPr>
      <t xml:space="preserve">Т- </t>
    </r>
    <r>
      <rPr>
        <sz val="11.5"/>
        <rFont val="Times New Roman"/>
        <family val="1"/>
        <charset val="204"/>
      </rPr>
      <t xml:space="preserve">Тариф </t>
    </r>
    <r>
      <rPr>
        <sz val="11.5"/>
        <rFont val="Times New Roman"/>
        <family val="1"/>
        <charset val="204"/>
      </rPr>
      <t xml:space="preserve">на прибирання слігу </t>
    </r>
    <r>
      <rPr>
        <sz val="11.5"/>
        <rFont val="Times New Roman"/>
        <family val="1"/>
        <charset val="204"/>
      </rPr>
      <t xml:space="preserve">з 1 м.кв. </t>
    </r>
    <r>
      <rPr>
        <sz val="11.5"/>
        <rFont val="Times New Roman"/>
        <family val="1"/>
        <charset val="204"/>
      </rPr>
      <t>території, грн.</t>
    </r>
  </si>
  <si>
    <t>Н - Середньомісячна норма випаду снігу на 1м куб/1 м.кв.</t>
  </si>
  <si>
    <r>
      <rPr>
        <sz val="11.5"/>
        <rFont val="Times New Roman"/>
        <family val="1"/>
        <charset val="204"/>
      </rPr>
      <t xml:space="preserve">С- Площа </t>
    </r>
    <r>
      <rPr>
        <sz val="11.5"/>
        <rFont val="Times New Roman"/>
        <family val="1"/>
        <charset val="204"/>
      </rPr>
      <t>прибудинкової території з покриттям, м.кв.</t>
    </r>
  </si>
  <si>
    <t>Вмз = (ПптхНпрт)хВм1</t>
  </si>
  <si>
    <t>Ппт - площа прибудинкової території, яка прибирається механізованим способом, м2</t>
  </si>
  <si>
    <t>Нпрт - норматив (норма) прибирання одиниці площі прибудинкової території спеціалізованими машинами (механізмами), годин</t>
  </si>
  <si>
    <t>Вм1 - вартість машино-години роботи спеціалізованих машин (механізмів), грн.</t>
  </si>
  <si>
    <t>Витрати з експлуатації номерних знаків на будинках (пункт 21)</t>
  </si>
  <si>
    <t>Вез = (Вз х С+Н+Р) : (Не х Пз)</t>
  </si>
  <si>
    <t>Вез - середньомісячна вартість, коп/м2</t>
  </si>
  <si>
    <t>Вез - середньомісячна вартість, коп/м2 з ПДВ</t>
  </si>
  <si>
    <r>
      <rPr>
        <sz val="11.5"/>
        <rFont val="Times New Roman"/>
        <family val="1"/>
        <charset val="204"/>
      </rPr>
      <t xml:space="preserve">Вз - </t>
    </r>
    <r>
      <rPr>
        <sz val="11.5"/>
        <rFont val="Times New Roman"/>
        <family val="1"/>
        <charset val="204"/>
      </rPr>
      <t xml:space="preserve">вартість номерного знака, </t>
    </r>
    <r>
      <rPr>
        <sz val="11.5"/>
        <rFont val="Times New Roman"/>
        <family val="1"/>
        <charset val="204"/>
      </rPr>
      <t>грн.</t>
    </r>
  </si>
  <si>
    <r>
      <rPr>
        <sz val="11.5"/>
        <rFont val="Times New Roman"/>
        <family val="1"/>
        <charset val="204"/>
      </rPr>
      <t xml:space="preserve">С - </t>
    </r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>будинків</t>
    </r>
  </si>
  <si>
    <r>
      <rPr>
        <sz val="11.5"/>
        <rFont val="Times New Roman"/>
        <family val="1"/>
        <charset val="204"/>
      </rPr>
      <t xml:space="preserve">Не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строк експлуатаці"і </t>
    </r>
    <r>
      <rPr>
        <sz val="11.5"/>
        <rFont val="Times New Roman"/>
        <family val="1"/>
        <charset val="204"/>
      </rPr>
      <t xml:space="preserve">номерних знаків, </t>
    </r>
    <r>
      <rPr>
        <sz val="11.5"/>
        <rFont val="Times New Roman"/>
        <family val="1"/>
        <charset val="204"/>
      </rPr>
      <t>місяців</t>
    </r>
  </si>
  <si>
    <r>
      <rPr>
        <sz val="11.5"/>
        <rFont val="Times New Roman"/>
        <family val="1"/>
        <charset val="204"/>
      </rPr>
      <t xml:space="preserve">Вартість </t>
    </r>
    <r>
      <rPr>
        <sz val="11.5"/>
        <rFont val="Times New Roman"/>
        <family val="1"/>
        <charset val="204"/>
      </rPr>
      <t xml:space="preserve">послуги на будинок(нки), </t>
    </r>
    <r>
      <rPr>
        <sz val="11.5"/>
        <rFont val="Times New Roman"/>
        <family val="1"/>
        <charset val="204"/>
      </rPr>
      <t xml:space="preserve">грн/міс з </t>
    </r>
    <r>
      <rPr>
        <sz val="11.5"/>
        <rFont val="Times New Roman"/>
        <family val="1"/>
        <charset val="204"/>
      </rPr>
      <t>ПДВ</t>
    </r>
  </si>
  <si>
    <t>Витрати з освітлення місць загального користування і підвалів та підкачування води (пункт 22)</t>
  </si>
  <si>
    <t>Во =(Те х Не+Н+Р) : Пз</t>
  </si>
  <si>
    <t>Во - середньомісячна вартість, коп/м2</t>
  </si>
  <si>
    <t>Во - середньомісячна вартість, коп/м2 з ПДВ</t>
  </si>
  <si>
    <r>
      <rPr>
        <sz val="11.5"/>
        <rFont val="Times New Roman"/>
        <family val="1"/>
        <charset val="204"/>
      </rPr>
      <t xml:space="preserve">Те </t>
    </r>
    <r>
      <rPr>
        <sz val="11.5"/>
        <rFont val="Times New Roman"/>
        <family val="1"/>
        <charset val="204"/>
      </rPr>
      <t>-</t>
    </r>
    <r>
      <rPr>
        <sz val="11.5"/>
        <rFont val="Times New Roman"/>
        <family val="1"/>
        <charset val="204"/>
      </rPr>
      <t xml:space="preserve"> тариф електроенергії, грн./кВт`г</t>
    </r>
  </si>
  <si>
    <r>
      <rPr>
        <sz val="11.5"/>
        <rFont val="Times New Roman"/>
        <family val="1"/>
        <charset val="204"/>
      </rPr>
      <t xml:space="preserve">Не - </t>
    </r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електроенергі"і на освітлення </t>
    </r>
    <r>
      <rPr>
        <sz val="11.5"/>
        <rFont val="Times New Roman"/>
        <family val="1"/>
        <charset val="204"/>
      </rPr>
      <t xml:space="preserve">місць </t>
    </r>
    <r>
      <rPr>
        <sz val="11.5"/>
        <rFont val="Times New Roman"/>
        <family val="1"/>
        <charset val="204"/>
      </rPr>
      <t>загального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користування </t>
    </r>
    <r>
      <rPr>
        <sz val="11.5"/>
        <rFont val="Times New Roman"/>
        <family val="1"/>
        <charset val="204"/>
      </rPr>
      <t xml:space="preserve">(по РТМ-204 </t>
    </r>
    <r>
      <rPr>
        <sz val="11.5"/>
        <rFont val="Times New Roman"/>
        <family val="1"/>
        <charset val="204"/>
      </rPr>
      <t xml:space="preserve">України </t>
    </r>
    <r>
      <rPr>
        <sz val="11.5"/>
        <rFont val="Times New Roman"/>
        <family val="1"/>
        <charset val="204"/>
      </rPr>
      <t xml:space="preserve">115-85), підвалів </t>
    </r>
    <r>
      <rPr>
        <sz val="11.5"/>
        <rFont val="Times New Roman"/>
        <family val="1"/>
        <charset val="204"/>
      </rPr>
      <t>за місяць,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кВт*г</t>
    </r>
  </si>
  <si>
    <r>
      <rPr>
        <sz val="11.5"/>
        <rFont val="Times New Roman"/>
        <family val="1"/>
        <charset val="204"/>
      </rPr>
      <t xml:space="preserve">Не - </t>
    </r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електроенергії на освітлення </t>
    </r>
    <r>
      <rPr>
        <sz val="11.5"/>
        <rFont val="Times New Roman"/>
        <family val="1"/>
        <charset val="204"/>
      </rPr>
      <t>місць загального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користування (за </t>
    </r>
    <r>
      <rPr>
        <sz val="11.5"/>
        <rFont val="Times New Roman"/>
        <family val="1"/>
        <charset val="204"/>
      </rPr>
      <t xml:space="preserve">потужністю), підвалів </t>
    </r>
    <r>
      <rPr>
        <sz val="11.5"/>
        <rFont val="Times New Roman"/>
        <family val="1"/>
        <charset val="204"/>
      </rPr>
      <t>за місяць, кВт</t>
    </r>
  </si>
  <si>
    <r>
      <rPr>
        <sz val="11.5"/>
        <rFont val="Times New Roman"/>
        <family val="1"/>
        <charset val="204"/>
      </rPr>
      <t xml:space="preserve">Тосв - </t>
    </r>
    <r>
      <rPr>
        <sz val="11.5"/>
        <rFont val="Times New Roman"/>
        <family val="1"/>
        <charset val="204"/>
      </rPr>
      <t>середня кількість годин роботи приладів освітлення на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місяць</t>
    </r>
  </si>
  <si>
    <r>
      <rPr>
        <sz val="11.5"/>
        <rFont val="Times New Roman"/>
        <family val="1"/>
        <charset val="204"/>
      </rPr>
      <t xml:space="preserve">Нпв - кількість електроенергії на підкачування </t>
    </r>
    <r>
      <rPr>
        <sz val="11.5"/>
        <rFont val="Times New Roman"/>
        <family val="1"/>
        <charset val="204"/>
      </rPr>
      <t xml:space="preserve">води за місяць </t>
    </r>
    <r>
      <rPr>
        <sz val="11.5"/>
        <rFont val="Times New Roman"/>
        <family val="1"/>
        <charset val="204"/>
      </rPr>
      <t>(по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РТМ-204 України 115-85)</t>
    </r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</si>
  <si>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 xml:space="preserve">середньомісячна вартість повірки будинкових </t>
    </r>
    <r>
      <rPr>
        <sz val="11.5"/>
        <rFont val="Times New Roman"/>
        <family val="1"/>
        <charset val="204"/>
      </rPr>
      <t>лічильників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електроенергії (загальнобудинкових та на освітлення </t>
    </r>
    <r>
      <rPr>
        <sz val="11.5"/>
        <rFont val="Times New Roman"/>
        <family val="1"/>
        <charset val="204"/>
      </rPr>
      <t>місць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загального користування) (по договору), грн.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</si>
  <si>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 xml:space="preserve">будинкових </t>
    </r>
    <r>
      <rPr>
        <sz val="11.5"/>
        <rFont val="Times New Roman"/>
        <family val="1"/>
        <charset val="204"/>
      </rPr>
      <t>лічильників електроенергії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 xml:space="preserve">(загальнобудинкових </t>
    </r>
    <r>
      <rPr>
        <sz val="11.5"/>
        <rFont val="Times New Roman"/>
        <family val="1"/>
        <charset val="204"/>
      </rPr>
      <t xml:space="preserve">та на </t>
    </r>
    <r>
      <rPr>
        <sz val="11.5"/>
        <rFont val="Times New Roman"/>
        <family val="1"/>
        <charset val="204"/>
      </rPr>
      <t xml:space="preserve">освітлення місць </t>
    </r>
    <r>
      <rPr>
        <sz val="11.5"/>
        <rFont val="Times New Roman"/>
        <family val="1"/>
        <charset val="204"/>
      </rPr>
      <t>загального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користування), шт.</t>
    </r>
  </si>
  <si>
    <t>Витрати з  електропостачання ліфтів (пункт 23)</t>
  </si>
  <si>
    <t>Ве=(НехТехКл+Н+Р): Пзл</t>
  </si>
  <si>
    <t>Ве - середньомісячна вартість, коп/м2</t>
  </si>
  <si>
    <t>Ве - середньомі:сячна вартість, коп/м2 з ПДВ</t>
  </si>
  <si>
    <t>Не - середня кількість електроенергії на роботу одного ліфта за місяць, кВт*г</t>
  </si>
  <si>
    <t>Нес - кількість електроенергії на роботу ліфтів за рік (за потужністю), кВт*г</t>
  </si>
  <si>
    <t>Не - кількість електроенергії на роботу одного ліфта за рік (за потужністю), кВт*г</t>
  </si>
  <si>
    <r>
      <rPr>
        <sz val="11.5"/>
        <rFont val="Times New Roman"/>
        <family val="1"/>
        <charset val="204"/>
      </rPr>
      <t>Кл - кількість ліфтів</t>
    </r>
  </si>
  <si>
    <t>Тосв - середня кількість годин роботи ліфтів на місяць</t>
  </si>
  <si>
    <t>Те - тариф електроенергії, грн./кВт*г</t>
  </si>
  <si>
    <r>
      <rPr>
        <sz val="11.5"/>
        <rFont val="Times New Roman"/>
        <family val="1"/>
        <charset val="204"/>
      </rPr>
      <t xml:space="preserve">Пл - </t>
    </r>
    <r>
      <rPr>
        <sz val="11.5"/>
        <rFont val="Times New Roman"/>
        <family val="1"/>
        <charset val="204"/>
      </rPr>
      <t xml:space="preserve">середньомісячна вартість повірки будинкових </t>
    </r>
    <r>
      <rPr>
        <sz val="11.5"/>
        <rFont val="Times New Roman"/>
        <family val="1"/>
        <charset val="204"/>
      </rPr>
      <t>лічильників</t>
    </r>
    <r>
      <rPr>
        <sz val="11.5"/>
        <rFont val="Times New Roman"/>
        <family val="1"/>
        <charset val="204"/>
      </rPr>
      <t xml:space="preserve"> </t>
    </r>
    <r>
      <rPr>
        <sz val="11.5"/>
        <rFont val="Times New Roman"/>
        <family val="1"/>
        <charset val="204"/>
      </rPr>
      <t>електроенергії ліфтів (по договору), грн.</t>
    </r>
  </si>
  <si>
    <r>
      <rPr>
        <sz val="11.5"/>
        <rFont val="Times New Roman"/>
        <family val="1"/>
        <charset val="204"/>
      </rPr>
      <t xml:space="preserve">Кількість </t>
    </r>
    <r>
      <rPr>
        <sz val="11.5"/>
        <rFont val="Times New Roman"/>
        <family val="1"/>
        <charset val="204"/>
      </rPr>
      <t>будинкових лічильників електроенергії ліфтів</t>
    </r>
    <r>
      <rPr>
        <sz val="11.5"/>
        <rFont val="Times New Roman"/>
        <family val="1"/>
        <charset val="204"/>
      </rPr>
      <t>,</t>
    </r>
    <r>
      <rPr>
        <sz val="11.5"/>
        <rFont val="Times New Roman"/>
        <family val="1"/>
        <charset val="204"/>
      </rPr>
      <t xml:space="preserve"> шт.</t>
    </r>
  </si>
  <si>
    <t>Середній тариф грн./м2 (*</t>
  </si>
  <si>
    <t>Середній тариф, грн./м2 з ПДВ</t>
  </si>
  <si>
    <t>Разом вартість утримання, грн.</t>
  </si>
  <si>
    <t>У тому числі:</t>
  </si>
  <si>
    <r>
      <t xml:space="preserve">Вз - </t>
    </r>
    <r>
      <rPr>
        <sz val="11.5"/>
        <rFont val="Times New Roman"/>
        <family val="1"/>
        <charset val="204"/>
      </rPr>
      <t xml:space="preserve">Витрати </t>
    </r>
    <r>
      <rPr>
        <sz val="11.5"/>
        <rFont val="Times New Roman"/>
        <family val="1"/>
        <charset val="204"/>
      </rPr>
      <t xml:space="preserve">із заробітної </t>
    </r>
    <r>
      <rPr>
        <sz val="11.5"/>
        <rFont val="Times New Roman"/>
        <family val="1"/>
        <charset val="204"/>
      </rPr>
      <t xml:space="preserve">плати та відрахування </t>
    </r>
    <r>
      <rPr>
        <sz val="11.5"/>
        <rFont val="Times New Roman"/>
        <family val="1"/>
        <charset val="204"/>
      </rPr>
      <t xml:space="preserve">13
</t>
    </r>
    <r>
      <rPr>
        <sz val="11.5"/>
        <rFont val="Times New Roman"/>
        <family val="1"/>
        <charset val="204"/>
      </rPr>
      <t xml:space="preserve">заробітної </t>
    </r>
    <r>
      <rPr>
        <sz val="11.5"/>
        <rFont val="Times New Roman"/>
        <family val="1"/>
        <charset val="204"/>
      </rPr>
      <t>плати внесків;</t>
    </r>
  </si>
  <si>
    <r>
      <rPr>
        <sz val="11.5"/>
        <rFont val="Times New Roman"/>
        <family val="1"/>
        <charset val="204"/>
      </rPr>
      <t xml:space="preserve">Вен - Витрати на </t>
    </r>
    <r>
      <rPr>
        <sz val="11.5"/>
        <rFont val="Times New Roman"/>
        <family val="1"/>
        <charset val="204"/>
      </rPr>
      <t xml:space="preserve">електроенергію </t>
    </r>
    <r>
      <rPr>
        <sz val="11.5"/>
        <rFont val="Times New Roman"/>
        <family val="1"/>
        <charset val="204"/>
      </rPr>
      <t xml:space="preserve">в </t>
    </r>
    <r>
      <rPr>
        <sz val="11.5"/>
        <rFont val="Times New Roman"/>
        <family val="1"/>
        <charset val="204"/>
      </rPr>
      <t xml:space="preserve">розрахунку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>місяць;</t>
    </r>
  </si>
  <si>
    <t>Впм - витрати на паливно-мастильні матеріалів у розрахунку на місяць;</t>
  </si>
  <si>
    <r>
      <rPr>
        <sz val="11.5"/>
        <rFont val="Times New Roman"/>
        <family val="1"/>
        <charset val="204"/>
      </rPr>
      <t xml:space="preserve">Вмк - витрати </t>
    </r>
    <r>
      <rPr>
        <sz val="11.5"/>
        <rFont val="Times New Roman"/>
        <family val="1"/>
        <charset val="204"/>
      </rPr>
      <t xml:space="preserve">на </t>
    </r>
    <r>
      <rPr>
        <sz val="11.5"/>
        <rFont val="Times New Roman"/>
        <family val="1"/>
        <charset val="204"/>
      </rPr>
      <t xml:space="preserve">матеріали. комплектунальні </t>
    </r>
    <r>
      <rPr>
        <sz val="11.5"/>
        <rFont val="Times New Roman"/>
        <family val="1"/>
        <charset val="204"/>
      </rPr>
      <t>вироби;</t>
    </r>
  </si>
  <si>
    <r>
      <rPr>
        <sz val="11.5"/>
        <rFont val="Times New Roman"/>
        <family val="1"/>
        <charset val="204"/>
      </rPr>
      <t>Інші витрати</t>
    </r>
  </si>
  <si>
    <t>Разом вартість утримання, грн. з ПДВ</t>
  </si>
  <si>
    <t>в тому числі:
Р - Рентабельність, грн.</t>
  </si>
  <si>
    <t>Тариф дпя мешканців першого поверху, грн./м2(**</t>
  </si>
  <si>
    <r>
      <rPr>
        <sz val="11.5"/>
        <rFont val="Times New Roman"/>
        <family val="1"/>
        <charset val="204"/>
      </rPr>
      <t xml:space="preserve">Тариф </t>
    </r>
    <r>
      <rPr>
        <sz val="11.5"/>
        <rFont val="Times New Roman"/>
        <family val="1"/>
        <charset val="204"/>
      </rPr>
      <t xml:space="preserve">для </t>
    </r>
    <r>
      <rPr>
        <sz val="11.5"/>
        <rFont val="Times New Roman"/>
        <family val="1"/>
        <charset val="204"/>
      </rPr>
      <t xml:space="preserve">мешканців першого </t>
    </r>
    <r>
      <rPr>
        <sz val="11.5"/>
        <rFont val="Times New Roman"/>
        <family val="1"/>
        <charset val="204"/>
      </rPr>
      <t xml:space="preserve">поверху, грн./м2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ПДВ</t>
    </r>
  </si>
  <si>
    <r>
      <rPr>
        <sz val="11.5"/>
        <rFont val="Times New Roman"/>
        <family val="1"/>
        <charset val="204"/>
      </rPr>
      <t xml:space="preserve">Тариф для </t>
    </r>
    <r>
      <rPr>
        <sz val="11.5"/>
        <rFont val="Times New Roman"/>
        <family val="1"/>
        <charset val="204"/>
      </rPr>
      <t>мешканців другого і вище поверхів, грн./м2(**</t>
    </r>
  </si>
  <si>
    <r>
      <rPr>
        <sz val="11.5"/>
        <rFont val="Times New Roman"/>
        <family val="1"/>
        <charset val="204"/>
      </rPr>
      <t xml:space="preserve">Тариф дпя мешканців другого і вище поверхів, грн./м2 </t>
    </r>
    <r>
      <rPr>
        <sz val="11.5"/>
        <rFont val="Times New Roman"/>
        <family val="1"/>
        <charset val="204"/>
      </rPr>
      <t xml:space="preserve">з </t>
    </r>
    <r>
      <rPr>
        <sz val="11.5"/>
        <rFont val="Times New Roman"/>
        <family val="1"/>
        <charset val="204"/>
      </rPr>
      <t>ПДВ</t>
    </r>
  </si>
  <si>
    <t>*) Середній тариф має сенс лише для підприємства вцілому</t>
  </si>
  <si>
    <t xml:space="preserve">**) Тариф для першого та вище поверхів по будинку має сенс лише для окремого будинку </t>
  </si>
  <si>
    <t>Директор ТОВ "Керуюча Компанія "Дом.Ком"</t>
  </si>
  <si>
    <t>Преснухіна Л.В.</t>
  </si>
  <si>
    <t>Економіст</t>
  </si>
  <si>
    <t>Павлиш М.С.</t>
  </si>
  <si>
    <t xml:space="preserve">    Директор ТОВ "Керуюча Компанія "Дом.Ком"</t>
  </si>
  <si>
    <t xml:space="preserve">    Економіст</t>
  </si>
  <si>
    <t>СУММА УСЛУГИ</t>
  </si>
  <si>
    <t>СУММА ПО СВОДУ</t>
  </si>
  <si>
    <t>В.о.керуючої справами виконкому-</t>
  </si>
  <si>
    <t>В. Бєрлін</t>
  </si>
  <si>
    <t>заступник міської голови</t>
  </si>
  <si>
    <t>Тарифи на послуги з утримання будинків і споруд та прибудинкових</t>
  </si>
  <si>
    <t xml:space="preserve"> територій (граничні), що надаються населенню м. Кривого Рогу</t>
  </si>
  <si>
    <t>12.04.2017 №180</t>
  </si>
</sst>
</file>

<file path=xl/styles.xml><?xml version="1.0" encoding="utf-8"?>
<styleSheet xmlns="http://schemas.openxmlformats.org/spreadsheetml/2006/main">
  <numFmts count="5">
    <numFmt numFmtId="164" formatCode="0.0000"/>
    <numFmt numFmtId="165" formatCode="0."/>
    <numFmt numFmtId="166" formatCode="0000.00"/>
    <numFmt numFmtId="167" formatCode="00.00"/>
    <numFmt numFmtId="168" formatCode="#,##0.00_ ;[Red]\-#,##0.00\ "/>
  </numFmts>
  <fonts count="4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8"/>
      <color indexed="8"/>
      <name val="MS Sans Serif"/>
      <family val="2"/>
      <charset val="204"/>
    </font>
    <font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sz val="14"/>
      <color indexed="8"/>
      <name val="MS Sans Serif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MS Sans Serif"/>
      <family val="2"/>
      <charset val="204"/>
    </font>
    <font>
      <b/>
      <i/>
      <sz val="16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Arial"/>
      <family val="2"/>
      <charset val="204"/>
    </font>
    <font>
      <sz val="9"/>
      <name val="Arial Cyr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Calibri"/>
      <family val="2"/>
    </font>
    <font>
      <b/>
      <sz val="11.5"/>
      <name val="Times New Roman"/>
      <family val="1"/>
      <charset val="204"/>
    </font>
    <font>
      <sz val="11.5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.5"/>
      <name val="Times New Roman"/>
    </font>
    <font>
      <b/>
      <sz val="1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1"/>
      <color indexed="8"/>
      <name val="Calibri"/>
      <family val="2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.5"/>
      <color indexed="8"/>
      <name val="MS Sans Serif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0" fontId="23" fillId="0" borderId="0"/>
    <xf numFmtId="0" fontId="35" fillId="0" borderId="0"/>
    <xf numFmtId="0" fontId="36" fillId="0" borderId="0"/>
    <xf numFmtId="0" fontId="1" fillId="0" borderId="0"/>
    <xf numFmtId="9" fontId="37" fillId="0" borderId="0" applyFont="0" applyFill="0" applyBorder="0" applyAlignment="0" applyProtection="0"/>
  </cellStyleXfs>
  <cellXfs count="14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16" fillId="0" borderId="5" xfId="0" applyNumberFormat="1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1" fontId="16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49" fontId="15" fillId="0" borderId="1" xfId="0" applyNumberFormat="1" applyFont="1" applyFill="1" applyBorder="1" applyAlignment="1" applyProtection="1">
      <alignment horizontal="left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2" fontId="19" fillId="0" borderId="1" xfId="0" applyNumberFormat="1" applyFont="1" applyFill="1" applyBorder="1" applyAlignment="1" applyProtection="1">
      <alignment horizontal="right" vertical="center"/>
    </xf>
    <xf numFmtId="2" fontId="16" fillId="0" borderId="1" xfId="0" applyNumberFormat="1" applyFont="1" applyFill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16" fillId="0" borderId="10" xfId="0" applyNumberFormat="1" applyFont="1" applyFill="1" applyBorder="1" applyAlignment="1">
      <alignment horizontal="center"/>
    </xf>
    <xf numFmtId="164" fontId="20" fillId="0" borderId="1" xfId="0" applyNumberFormat="1" applyFont="1" applyFill="1" applyBorder="1" applyAlignment="1" applyProtection="1">
      <alignment vertical="center"/>
    </xf>
    <xf numFmtId="164" fontId="21" fillId="0" borderId="1" xfId="0" applyNumberFormat="1" applyFont="1" applyFill="1" applyBorder="1"/>
    <xf numFmtId="164" fontId="20" fillId="0" borderId="1" xfId="0" applyNumberFormat="1" applyFont="1" applyFill="1" applyBorder="1" applyAlignment="1">
      <alignment vertical="center"/>
    </xf>
    <xf numFmtId="164" fontId="20" fillId="0" borderId="1" xfId="0" applyNumberFormat="1" applyFont="1" applyFill="1" applyBorder="1" applyAlignment="1" applyProtection="1">
      <alignment horizontal="right" vertical="center"/>
    </xf>
    <xf numFmtId="2" fontId="15" fillId="0" borderId="11" xfId="0" applyNumberFormat="1" applyFont="1" applyFill="1" applyBorder="1" applyAlignment="1" applyProtection="1">
      <alignment horizontal="right" vertical="center"/>
    </xf>
    <xf numFmtId="49" fontId="19" fillId="0" borderId="1" xfId="0" applyNumberFormat="1" applyFont="1" applyFill="1" applyBorder="1" applyAlignment="1" applyProtection="1">
      <alignment vertical="center" wrapText="1"/>
    </xf>
    <xf numFmtId="49" fontId="19" fillId="0" borderId="1" xfId="0" applyNumberFormat="1" applyFont="1" applyFill="1" applyBorder="1" applyAlignment="1" applyProtection="1">
      <alignment horizontal="left" vertical="center" wrapText="1"/>
    </xf>
    <xf numFmtId="164" fontId="16" fillId="0" borderId="1" xfId="0" applyNumberFormat="1" applyFont="1" applyFill="1" applyBorder="1"/>
    <xf numFmtId="164" fontId="16" fillId="0" borderId="1" xfId="0" applyNumberFormat="1" applyFont="1" applyBorder="1"/>
    <xf numFmtId="0" fontId="19" fillId="0" borderId="1" xfId="0" applyFont="1" applyBorder="1" applyAlignment="1">
      <alignment vertical="center"/>
    </xf>
    <xf numFmtId="11" fontId="19" fillId="0" borderId="1" xfId="0" applyNumberFormat="1" applyFont="1" applyFill="1" applyBorder="1" applyAlignment="1" applyProtection="1">
      <alignment vertical="center" wrapText="1"/>
    </xf>
    <xf numFmtId="164" fontId="3" fillId="0" borderId="1" xfId="0" applyNumberFormat="1" applyFont="1" applyFill="1" applyBorder="1" applyAlignment="1" applyProtection="1">
      <alignment vertical="center"/>
    </xf>
    <xf numFmtId="49" fontId="19" fillId="0" borderId="0" xfId="0" applyNumberFormat="1" applyFont="1" applyFill="1" applyBorder="1" applyAlignment="1" applyProtection="1">
      <alignment vertical="center" wrapText="1"/>
    </xf>
    <xf numFmtId="49" fontId="19" fillId="0" borderId="0" xfId="0" applyNumberFormat="1" applyFont="1" applyFill="1" applyBorder="1" applyAlignment="1" applyProtection="1">
      <alignment horizontal="left" vertical="center" wrapText="1"/>
    </xf>
    <xf numFmtId="2" fontId="19" fillId="0" borderId="12" xfId="0" applyNumberFormat="1" applyFont="1" applyFill="1" applyBorder="1" applyAlignment="1" applyProtection="1">
      <alignment horizontal="right" vertical="center"/>
    </xf>
    <xf numFmtId="164" fontId="3" fillId="0" borderId="0" xfId="0" applyNumberFormat="1" applyFont="1" applyFill="1" applyBorder="1" applyAlignment="1" applyProtection="1">
      <alignment vertical="center"/>
    </xf>
    <xf numFmtId="164" fontId="16" fillId="0" borderId="0" xfId="0" applyNumberFormat="1" applyFont="1" applyFill="1" applyBorder="1"/>
    <xf numFmtId="2" fontId="19" fillId="0" borderId="0" xfId="0" applyNumberFormat="1" applyFont="1" applyFill="1" applyBorder="1" applyAlignment="1" applyProtection="1">
      <alignment horizontal="right" vertical="center"/>
    </xf>
    <xf numFmtId="164" fontId="22" fillId="0" borderId="0" xfId="0" applyNumberFormat="1" applyFont="1" applyFill="1" applyBorder="1"/>
    <xf numFmtId="0" fontId="11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3" fillId="0" borderId="0" xfId="1"/>
    <xf numFmtId="0" fontId="24" fillId="0" borderId="0" xfId="1" applyFont="1" applyBorder="1" applyAlignment="1">
      <alignment horizontal="left" vertical="top"/>
    </xf>
    <xf numFmtId="0" fontId="25" fillId="0" borderId="0" xfId="1" applyFont="1" applyBorder="1" applyAlignment="1">
      <alignment horizontal="left" vertical="top"/>
    </xf>
    <xf numFmtId="0" fontId="23" fillId="2" borderId="0" xfId="1" applyFill="1"/>
    <xf numFmtId="2" fontId="26" fillId="2" borderId="0" xfId="1" applyNumberFormat="1" applyFont="1" applyFill="1"/>
    <xf numFmtId="0" fontId="27" fillId="0" borderId="0" xfId="1" applyFont="1" applyBorder="1" applyAlignment="1">
      <alignment horizontal="left" vertical="top"/>
    </xf>
    <xf numFmtId="0" fontId="23" fillId="2" borderId="0" xfId="1" applyFill="1" applyAlignment="1">
      <alignment horizontal="right"/>
    </xf>
    <xf numFmtId="165" fontId="27" fillId="0" borderId="0" xfId="1" applyNumberFormat="1" applyFont="1" applyBorder="1" applyAlignment="1">
      <alignment horizontal="left" vertical="top"/>
    </xf>
    <xf numFmtId="0" fontId="24" fillId="0" borderId="1" xfId="1" applyFont="1" applyBorder="1" applyAlignment="1">
      <alignment horizontal="left" vertical="top" wrapText="1"/>
    </xf>
    <xf numFmtId="2" fontId="24" fillId="2" borderId="1" xfId="1" applyNumberFormat="1" applyFont="1" applyFill="1" applyBorder="1" applyAlignment="1">
      <alignment horizontal="left" vertical="top" wrapText="1"/>
    </xf>
    <xf numFmtId="0" fontId="25" fillId="0" borderId="1" xfId="1" applyFont="1" applyBorder="1" applyAlignment="1">
      <alignment horizontal="left" vertical="top" wrapText="1"/>
    </xf>
    <xf numFmtId="2" fontId="25" fillId="0" borderId="1" xfId="1" applyNumberFormat="1" applyFont="1" applyBorder="1" applyAlignment="1">
      <alignment horizontal="left" vertical="top" wrapText="1"/>
    </xf>
    <xf numFmtId="2" fontId="25" fillId="2" borderId="1" xfId="1" applyNumberFormat="1" applyFont="1" applyFill="1" applyBorder="1" applyAlignment="1">
      <alignment horizontal="left" vertical="top" wrapText="1"/>
    </xf>
    <xf numFmtId="2" fontId="25" fillId="0" borderId="1" xfId="1" applyNumberFormat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top"/>
    </xf>
    <xf numFmtId="0" fontId="24" fillId="0" borderId="0" xfId="1" applyFont="1" applyBorder="1" applyAlignment="1">
      <alignment horizontal="center" vertical="top"/>
    </xf>
    <xf numFmtId="0" fontId="23" fillId="0" borderId="0" xfId="1" applyAlignment="1">
      <alignment horizontal="center"/>
    </xf>
    <xf numFmtId="0" fontId="29" fillId="0" borderId="13" xfId="1" applyFont="1" applyBorder="1" applyAlignment="1">
      <alignment horizontal="center"/>
    </xf>
    <xf numFmtId="0" fontId="24" fillId="0" borderId="11" xfId="1" applyFont="1" applyBorder="1" applyAlignment="1">
      <alignment horizontal="left" vertical="top" wrapText="1"/>
    </xf>
    <xf numFmtId="0" fontId="24" fillId="0" borderId="13" xfId="1" applyFont="1" applyBorder="1" applyAlignment="1">
      <alignment horizontal="center" vertical="top"/>
    </xf>
    <xf numFmtId="0" fontId="29" fillId="0" borderId="0" xfId="1" applyFont="1" applyAlignment="1">
      <alignment horizontal="center"/>
    </xf>
    <xf numFmtId="2" fontId="24" fillId="0" borderId="1" xfId="1" applyNumberFormat="1" applyFont="1" applyBorder="1" applyAlignment="1">
      <alignment horizontal="left" vertical="top" wrapText="1"/>
    </xf>
    <xf numFmtId="0" fontId="24" fillId="0" borderId="0" xfId="1" applyFont="1" applyBorder="1" applyAlignment="1">
      <alignment horizontal="center" vertical="top" wrapText="1"/>
    </xf>
    <xf numFmtId="0" fontId="24" fillId="0" borderId="14" xfId="1" applyFont="1" applyBorder="1" applyAlignment="1">
      <alignment horizontal="center" vertical="top"/>
    </xf>
    <xf numFmtId="0" fontId="30" fillId="0" borderId="0" xfId="1" applyFont="1" applyAlignment="1">
      <alignment horizontal="center"/>
    </xf>
    <xf numFmtId="164" fontId="25" fillId="0" borderId="1" xfId="1" applyNumberFormat="1" applyFont="1" applyFill="1" applyBorder="1" applyAlignment="1">
      <alignment horizontal="left" vertical="top" wrapText="1"/>
    </xf>
    <xf numFmtId="164" fontId="25" fillId="0" borderId="1" xfId="1" applyNumberFormat="1" applyFont="1" applyBorder="1" applyAlignment="1">
      <alignment horizontal="left" vertical="top" wrapText="1"/>
    </xf>
    <xf numFmtId="0" fontId="25" fillId="0" borderId="16" xfId="1" applyFont="1" applyBorder="1" applyAlignment="1">
      <alignment horizontal="left" vertical="top" wrapText="1"/>
    </xf>
    <xf numFmtId="2" fontId="25" fillId="0" borderId="16" xfId="1" applyNumberFormat="1" applyFont="1" applyBorder="1" applyAlignment="1">
      <alignment horizontal="left" vertical="top" wrapText="1"/>
    </xf>
    <xf numFmtId="0" fontId="24" fillId="0" borderId="19" xfId="1" applyFont="1" applyBorder="1" applyAlignment="1">
      <alignment horizontal="left" vertical="top" wrapText="1"/>
    </xf>
    <xf numFmtId="0" fontId="24" fillId="0" borderId="14" xfId="1" applyFont="1" applyBorder="1" applyAlignment="1">
      <alignment horizontal="left" vertical="top" wrapText="1"/>
    </xf>
    <xf numFmtId="0" fontId="24" fillId="0" borderId="15" xfId="1" applyFont="1" applyBorder="1" applyAlignment="1">
      <alignment horizontal="left" vertical="top" wrapText="1"/>
    </xf>
    <xf numFmtId="0" fontId="24" fillId="0" borderId="0" xfId="1" applyFont="1" applyFill="1" applyBorder="1" applyAlignment="1">
      <alignment horizontal="center" vertical="top"/>
    </xf>
    <xf numFmtId="2" fontId="24" fillId="2" borderId="5" xfId="1" applyNumberFormat="1" applyFont="1" applyFill="1" applyBorder="1" applyAlignment="1">
      <alignment horizontal="left" vertical="top" wrapText="1"/>
    </xf>
    <xf numFmtId="166" fontId="25" fillId="0" borderId="1" xfId="1" applyNumberFormat="1" applyFont="1" applyFill="1" applyBorder="1" applyAlignment="1">
      <alignment horizontal="left" vertical="top" wrapText="1"/>
    </xf>
    <xf numFmtId="1" fontId="25" fillId="0" borderId="1" xfId="1" applyNumberFormat="1" applyFont="1" applyBorder="1" applyAlignment="1">
      <alignment horizontal="left" vertical="top" wrapText="1"/>
    </xf>
    <xf numFmtId="0" fontId="24" fillId="0" borderId="1" xfId="1" applyFont="1" applyFill="1" applyBorder="1" applyAlignment="1">
      <alignment horizontal="left" vertical="top" wrapText="1"/>
    </xf>
    <xf numFmtId="167" fontId="25" fillId="0" borderId="1" xfId="1" applyNumberFormat="1" applyFont="1" applyBorder="1" applyAlignment="1">
      <alignment horizontal="left" vertical="top" wrapText="1"/>
    </xf>
    <xf numFmtId="0" fontId="24" fillId="0" borderId="18" xfId="1" applyFont="1" applyBorder="1" applyAlignment="1">
      <alignment horizontal="left" vertical="top" wrapText="1"/>
    </xf>
    <xf numFmtId="165" fontId="24" fillId="0" borderId="13" xfId="1" applyNumberFormat="1" applyFont="1" applyBorder="1" applyAlignment="1">
      <alignment horizontal="left" vertical="top" wrapText="1"/>
    </xf>
    <xf numFmtId="165" fontId="24" fillId="0" borderId="14" xfId="1" applyNumberFormat="1" applyFont="1" applyBorder="1" applyAlignment="1">
      <alignment horizontal="left" vertical="top" wrapText="1"/>
    </xf>
    <xf numFmtId="0" fontId="24" fillId="0" borderId="5" xfId="1" applyFont="1" applyBorder="1" applyAlignment="1">
      <alignment horizontal="left" vertical="top" wrapText="1"/>
    </xf>
    <xf numFmtId="164" fontId="31" fillId="0" borderId="10" xfId="1" applyNumberFormat="1" applyFont="1" applyBorder="1" applyAlignment="1">
      <alignment horizontal="left" vertical="top" wrapText="1"/>
    </xf>
    <xf numFmtId="164" fontId="31" fillId="0" borderId="1" xfId="1" applyNumberFormat="1" applyFont="1" applyBorder="1" applyAlignment="1">
      <alignment horizontal="left" vertical="top" wrapText="1"/>
    </xf>
    <xf numFmtId="0" fontId="32" fillId="0" borderId="0" xfId="1" applyFont="1" applyAlignment="1">
      <alignment vertical="top"/>
    </xf>
    <xf numFmtId="0" fontId="33" fillId="0" borderId="1" xfId="1" applyFont="1" applyBorder="1" applyAlignment="1">
      <alignment horizontal="left" vertical="top" wrapText="1"/>
    </xf>
    <xf numFmtId="168" fontId="24" fillId="0" borderId="1" xfId="1" applyNumberFormat="1" applyFont="1" applyBorder="1" applyAlignment="1">
      <alignment horizontal="left" vertical="top" wrapText="1"/>
    </xf>
    <xf numFmtId="164" fontId="24" fillId="0" borderId="1" xfId="1" applyNumberFormat="1" applyFont="1" applyBorder="1" applyAlignment="1">
      <alignment horizontal="left" vertical="top" wrapText="1"/>
    </xf>
    <xf numFmtId="0" fontId="33" fillId="0" borderId="0" xfId="1" applyFont="1"/>
    <xf numFmtId="164" fontId="24" fillId="0" borderId="1" xfId="1" applyNumberFormat="1" applyFont="1" applyFill="1" applyBorder="1" applyAlignment="1">
      <alignment horizontal="left" vertical="top" wrapText="1"/>
    </xf>
    <xf numFmtId="0" fontId="34" fillId="0" borderId="0" xfId="1" applyFont="1"/>
    <xf numFmtId="0" fontId="4" fillId="0" borderId="0" xfId="1" applyFont="1" applyAlignment="1">
      <alignment vertical="center"/>
    </xf>
    <xf numFmtId="0" fontId="2" fillId="0" borderId="0" xfId="1" applyFont="1"/>
    <xf numFmtId="0" fontId="38" fillId="0" borderId="0" xfId="0" applyFont="1"/>
    <xf numFmtId="0" fontId="39" fillId="0" borderId="0" xfId="0" applyFont="1"/>
    <xf numFmtId="2" fontId="23" fillId="2" borderId="0" xfId="1" applyNumberFormat="1" applyFill="1"/>
    <xf numFmtId="0" fontId="40" fillId="0" borderId="0" xfId="0" applyFont="1" applyAlignment="1">
      <alignment vertical="center"/>
    </xf>
    <xf numFmtId="164" fontId="14" fillId="0" borderId="1" xfId="0" applyNumberFormat="1" applyFont="1" applyFill="1" applyBorder="1" applyAlignment="1">
      <alignment horizontal="center" vertical="center" textRotation="90" wrapText="1"/>
    </xf>
    <xf numFmtId="49" fontId="15" fillId="0" borderId="9" xfId="0" applyNumberFormat="1" applyFont="1" applyFill="1" applyBorder="1" applyAlignment="1" applyProtection="1">
      <alignment horizontal="left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13" fillId="0" borderId="2" xfId="0" applyNumberFormat="1" applyFont="1" applyFill="1" applyBorder="1" applyAlignment="1" applyProtection="1">
      <alignment horizontal="left" vertical="center" wrapText="1"/>
    </xf>
    <xf numFmtId="49" fontId="13" fillId="0" borderId="3" xfId="0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Fill="1" applyBorder="1" applyAlignment="1" applyProtection="1">
      <alignment horizontal="left" vertical="center" wrapText="1"/>
    </xf>
    <xf numFmtId="49" fontId="13" fillId="0" borderId="6" xfId="0" applyNumberFormat="1" applyFont="1" applyFill="1" applyBorder="1" applyAlignment="1" applyProtection="1">
      <alignment horizontal="left" vertical="center" wrapText="1"/>
    </xf>
    <xf numFmtId="49" fontId="13" fillId="0" borderId="7" xfId="0" applyNumberFormat="1" applyFont="1" applyFill="1" applyBorder="1" applyAlignment="1" applyProtection="1">
      <alignment horizontal="left" vertical="center" wrapText="1"/>
    </xf>
    <xf numFmtId="49" fontId="13" fillId="0" borderId="8" xfId="0" applyNumberFormat="1" applyFont="1" applyFill="1" applyBorder="1" applyAlignment="1" applyProtection="1">
      <alignment horizontal="left" vertical="center" wrapText="1"/>
    </xf>
    <xf numFmtId="164" fontId="14" fillId="0" borderId="5" xfId="0" applyNumberFormat="1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24" fillId="0" borderId="0" xfId="1" applyFont="1" applyBorder="1" applyAlignment="1">
      <alignment horizontal="center" vertical="top" wrapText="1"/>
    </xf>
    <xf numFmtId="0" fontId="24" fillId="0" borderId="14" xfId="1" applyFont="1" applyBorder="1" applyAlignment="1">
      <alignment horizontal="center" vertical="top" wrapText="1"/>
    </xf>
    <xf numFmtId="0" fontId="25" fillId="0" borderId="0" xfId="1" applyFont="1" applyBorder="1" applyAlignment="1">
      <alignment horizontal="left" vertical="top" wrapText="1"/>
    </xf>
    <xf numFmtId="0" fontId="24" fillId="0" borderId="13" xfId="1" applyFont="1" applyBorder="1" applyAlignment="1">
      <alignment horizontal="center" vertical="top" wrapText="1"/>
    </xf>
    <xf numFmtId="0" fontId="24" fillId="0" borderId="15" xfId="1" applyFont="1" applyBorder="1" applyAlignment="1">
      <alignment horizontal="center" vertical="top" wrapText="1"/>
    </xf>
    <xf numFmtId="0" fontId="24" fillId="0" borderId="1" xfId="1" applyFont="1" applyBorder="1" applyAlignment="1">
      <alignment horizontal="left" vertical="top" wrapText="1"/>
    </xf>
    <xf numFmtId="0" fontId="31" fillId="0" borderId="1" xfId="1" applyFont="1" applyBorder="1" applyAlignment="1">
      <alignment horizontal="left" vertical="top" wrapText="1"/>
    </xf>
    <xf numFmtId="0" fontId="23" fillId="0" borderId="1" xfId="1" applyBorder="1" applyAlignment="1">
      <alignment horizontal="left" vertical="top" wrapText="1"/>
    </xf>
    <xf numFmtId="0" fontId="25" fillId="0" borderId="14" xfId="1" applyFont="1" applyBorder="1" applyAlignment="1">
      <alignment horizontal="left" vertical="top" wrapText="1"/>
    </xf>
    <xf numFmtId="0" fontId="24" fillId="0" borderId="20" xfId="1" applyFont="1" applyBorder="1" applyAlignment="1">
      <alignment horizontal="left" vertical="top" wrapText="1"/>
    </xf>
    <xf numFmtId="0" fontId="24" fillId="0" borderId="15" xfId="1" applyFont="1" applyBorder="1" applyAlignment="1">
      <alignment horizontal="left" vertical="top" wrapText="1"/>
    </xf>
    <xf numFmtId="0" fontId="24" fillId="0" borderId="10" xfId="1" applyFont="1" applyBorder="1" applyAlignment="1">
      <alignment horizontal="left" vertical="top" wrapText="1"/>
    </xf>
    <xf numFmtId="0" fontId="24" fillId="0" borderId="11" xfId="1" applyFont="1" applyBorder="1" applyAlignment="1">
      <alignment horizontal="left" vertical="top" wrapText="1"/>
    </xf>
    <xf numFmtId="0" fontId="24" fillId="0" borderId="18" xfId="1" applyFont="1" applyBorder="1" applyAlignment="1">
      <alignment horizontal="left" vertical="top" wrapText="1"/>
    </xf>
    <xf numFmtId="0" fontId="24" fillId="0" borderId="13" xfId="1" applyFont="1" applyBorder="1" applyAlignment="1">
      <alignment horizontal="left" vertical="top" wrapText="1"/>
    </xf>
    <xf numFmtId="0" fontId="24" fillId="0" borderId="1" xfId="1" applyFont="1" applyFill="1" applyBorder="1" applyAlignment="1">
      <alignment horizontal="left" vertical="top" wrapText="1"/>
    </xf>
    <xf numFmtId="0" fontId="24" fillId="0" borderId="13" xfId="1" applyFont="1" applyFill="1" applyBorder="1" applyAlignment="1">
      <alignment horizontal="center" vertical="top" wrapText="1"/>
    </xf>
    <xf numFmtId="0" fontId="24" fillId="0" borderId="14" xfId="1" applyFont="1" applyFill="1" applyBorder="1" applyAlignment="1">
      <alignment horizontal="center" vertical="top" wrapText="1"/>
    </xf>
    <xf numFmtId="0" fontId="28" fillId="0" borderId="0" xfId="1" applyFont="1" applyBorder="1" applyAlignment="1">
      <alignment horizontal="center" vertical="top"/>
    </xf>
    <xf numFmtId="0" fontId="24" fillId="0" borderId="16" xfId="1" applyFont="1" applyBorder="1" applyAlignment="1">
      <alignment horizontal="center" vertical="top" wrapText="1"/>
    </xf>
    <xf numFmtId="0" fontId="24" fillId="0" borderId="17" xfId="1" applyFont="1" applyBorder="1" applyAlignment="1">
      <alignment horizontal="center" vertical="top" wrapText="1"/>
    </xf>
    <xf numFmtId="0" fontId="24" fillId="0" borderId="5" xfId="1" applyFont="1" applyBorder="1" applyAlignment="1">
      <alignment horizontal="center" vertical="top" wrapText="1"/>
    </xf>
    <xf numFmtId="0" fontId="24" fillId="0" borderId="0" xfId="1" applyFont="1" applyBorder="1" applyAlignment="1">
      <alignment horizontal="right" vertical="top"/>
    </xf>
    <xf numFmtId="0" fontId="24" fillId="0" borderId="0" xfId="1" applyFont="1" applyBorder="1" applyAlignment="1">
      <alignment horizontal="center" vertical="top"/>
    </xf>
    <xf numFmtId="0" fontId="25" fillId="0" borderId="0" xfId="1" applyFont="1" applyBorder="1" applyAlignment="1">
      <alignment horizontal="center" vertical="top"/>
    </xf>
    <xf numFmtId="0" fontId="27" fillId="0" borderId="0" xfId="1" applyFont="1" applyBorder="1" applyAlignment="1">
      <alignment horizontal="left" vertical="top" wrapText="1"/>
    </xf>
  </cellXfs>
  <cellStyles count="6">
    <cellStyle name="Обычный" xfId="0" builtinId="0"/>
    <cellStyle name="Обычный 2" xfId="1"/>
    <cellStyle name="Обычный 2 2" xfId="2"/>
    <cellStyle name="Обычный 2 3" xfId="3"/>
    <cellStyle name="Обычный 3" xfId="4"/>
    <cellStyle name="Процентный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M56"/>
  <sheetViews>
    <sheetView showGridLines="0" tabSelected="1" topLeftCell="A30" workbookViewId="0">
      <pane xSplit="2" topLeftCell="NA1" activePane="topRight" state="frozen"/>
      <selection activeCell="A4" sqref="A4"/>
      <selection pane="topRight" activeCell="NE39" sqref="NE39"/>
    </sheetView>
  </sheetViews>
  <sheetFormatPr defaultColWidth="11.42578125" defaultRowHeight="10.5"/>
  <cols>
    <col min="1" max="1" width="48.28515625" style="1" customWidth="1"/>
    <col min="2" max="3" width="11.42578125" style="1" customWidth="1"/>
    <col min="4" max="367" width="9" style="1" customWidth="1"/>
    <col min="368" max="368" width="9.140625" style="1" customWidth="1"/>
    <col min="369" max="369" width="15.42578125" style="1" customWidth="1"/>
    <col min="370" max="375" width="11.42578125" style="1"/>
    <col min="376" max="376" width="14.28515625" style="1" customWidth="1"/>
    <col min="377" max="16384" width="11.42578125" style="1"/>
  </cols>
  <sheetData>
    <row r="1" spans="1:377" ht="13.5" hidden="1" customHeight="1">
      <c r="A1" s="110"/>
      <c r="B1" s="110"/>
      <c r="C1" s="110"/>
      <c r="D1" s="110"/>
      <c r="E1" s="110"/>
      <c r="F1" s="110"/>
      <c r="G1" s="110"/>
      <c r="H1" s="110">
        <v>2</v>
      </c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>
        <v>3</v>
      </c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>
        <v>4</v>
      </c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>
        <v>5</v>
      </c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>
        <v>6</v>
      </c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>
        <v>7</v>
      </c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>
        <v>8</v>
      </c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>
        <v>9</v>
      </c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>
        <v>10</v>
      </c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>
        <v>11</v>
      </c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>
        <v>12</v>
      </c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>
        <v>13</v>
      </c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>
        <v>14</v>
      </c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>
        <v>15</v>
      </c>
      <c r="FI1" s="110"/>
      <c r="FJ1" s="110"/>
      <c r="FK1" s="110"/>
      <c r="FL1" s="110"/>
      <c r="FM1" s="110"/>
      <c r="FN1" s="110"/>
      <c r="FO1" s="110"/>
      <c r="FP1" s="110"/>
      <c r="FQ1" s="110"/>
      <c r="FR1" s="110"/>
      <c r="FS1" s="110"/>
      <c r="FT1" s="110">
        <v>16</v>
      </c>
      <c r="FU1" s="110"/>
      <c r="FV1" s="110"/>
      <c r="FW1" s="110"/>
      <c r="FX1" s="110"/>
      <c r="FY1" s="110"/>
      <c r="FZ1" s="110"/>
      <c r="GA1" s="110"/>
      <c r="GB1" s="110"/>
      <c r="GC1" s="110"/>
      <c r="GD1" s="110"/>
      <c r="GE1" s="110"/>
      <c r="GF1" s="110">
        <v>17</v>
      </c>
      <c r="GG1" s="110"/>
      <c r="GH1" s="110"/>
      <c r="GI1" s="110"/>
      <c r="GJ1" s="110"/>
      <c r="GK1" s="110"/>
      <c r="GL1" s="110"/>
      <c r="GM1" s="110"/>
      <c r="GN1" s="110"/>
      <c r="GO1" s="110"/>
      <c r="GP1" s="110"/>
      <c r="GQ1" s="110"/>
      <c r="GR1" s="110">
        <v>18</v>
      </c>
      <c r="GS1" s="110"/>
      <c r="GT1" s="110"/>
      <c r="GU1" s="110"/>
      <c r="GV1" s="110"/>
      <c r="GW1" s="110"/>
      <c r="GX1" s="110"/>
      <c r="GY1" s="110"/>
      <c r="GZ1" s="110"/>
      <c r="HA1" s="110"/>
      <c r="HB1" s="110"/>
      <c r="HC1" s="110"/>
      <c r="HD1" s="110">
        <v>19</v>
      </c>
      <c r="HE1" s="110"/>
      <c r="HF1" s="110"/>
      <c r="HG1" s="110"/>
      <c r="HH1" s="110"/>
      <c r="HI1" s="110"/>
      <c r="HJ1" s="110"/>
      <c r="HK1" s="110"/>
      <c r="HL1" s="110"/>
      <c r="HM1" s="110"/>
      <c r="HN1" s="110"/>
      <c r="HO1" s="110"/>
      <c r="HP1" s="110">
        <v>20</v>
      </c>
      <c r="HQ1" s="110"/>
      <c r="HR1" s="110"/>
      <c r="HS1" s="110"/>
      <c r="HT1" s="110"/>
      <c r="HU1" s="110"/>
      <c r="HV1" s="110"/>
      <c r="HW1" s="110"/>
      <c r="HX1" s="110"/>
      <c r="HY1" s="110"/>
      <c r="HZ1" s="110"/>
      <c r="IA1" s="110"/>
      <c r="IB1" s="110">
        <v>21</v>
      </c>
      <c r="IC1" s="110"/>
      <c r="ID1" s="110"/>
      <c r="IE1" s="110"/>
      <c r="IF1" s="110"/>
      <c r="IG1" s="110"/>
      <c r="IH1" s="110"/>
      <c r="II1" s="110"/>
      <c r="IJ1" s="110"/>
      <c r="IK1" s="110"/>
      <c r="IL1" s="110"/>
      <c r="IM1" s="110"/>
      <c r="IN1" s="110">
        <v>22</v>
      </c>
      <c r="IO1" s="110"/>
      <c r="IP1" s="110"/>
      <c r="IQ1" s="110"/>
      <c r="IR1" s="110"/>
      <c r="IS1" s="110"/>
      <c r="IT1" s="110"/>
      <c r="IU1" s="110"/>
      <c r="IV1" s="110"/>
      <c r="IW1" s="110"/>
      <c r="IX1" s="110"/>
      <c r="IY1" s="110"/>
      <c r="IZ1" s="110">
        <v>23</v>
      </c>
      <c r="JA1" s="110"/>
      <c r="JB1" s="110"/>
      <c r="JC1" s="110"/>
      <c r="JD1" s="110"/>
      <c r="JE1" s="110"/>
      <c r="JF1" s="110"/>
      <c r="JG1" s="110"/>
      <c r="JH1" s="110"/>
      <c r="JI1" s="110"/>
      <c r="JJ1" s="110"/>
      <c r="JK1" s="110"/>
      <c r="JL1" s="110">
        <v>24</v>
      </c>
      <c r="JM1" s="110"/>
      <c r="JN1" s="110"/>
      <c r="JO1" s="110"/>
      <c r="JP1" s="110"/>
      <c r="JQ1" s="110"/>
      <c r="JR1" s="110"/>
      <c r="JS1" s="110"/>
      <c r="JT1" s="110"/>
      <c r="JU1" s="110"/>
      <c r="JV1" s="110"/>
      <c r="JW1" s="110"/>
      <c r="JX1" s="110">
        <v>25</v>
      </c>
      <c r="JY1" s="110"/>
      <c r="JZ1" s="110"/>
      <c r="KA1" s="110"/>
      <c r="KB1" s="110"/>
      <c r="KC1" s="110"/>
      <c r="KD1" s="110"/>
      <c r="KE1" s="110"/>
      <c r="KF1" s="110"/>
      <c r="KG1" s="110"/>
      <c r="KH1" s="110"/>
      <c r="KI1" s="110"/>
      <c r="KJ1" s="110">
        <v>26</v>
      </c>
      <c r="KK1" s="110"/>
      <c r="KL1" s="110"/>
      <c r="KM1" s="110"/>
      <c r="KN1" s="110"/>
      <c r="KO1" s="110"/>
      <c r="KP1" s="110"/>
      <c r="KQ1" s="110"/>
      <c r="KR1" s="110"/>
      <c r="KS1" s="110"/>
      <c r="KT1" s="110"/>
      <c r="KU1" s="110"/>
      <c r="KV1" s="110">
        <v>27</v>
      </c>
      <c r="KW1" s="110"/>
      <c r="KX1" s="110"/>
      <c r="KY1" s="110"/>
      <c r="KZ1" s="110"/>
      <c r="LA1" s="110"/>
      <c r="LB1" s="110"/>
      <c r="LC1" s="110"/>
      <c r="LD1" s="110"/>
      <c r="LE1" s="110"/>
      <c r="LF1" s="110"/>
      <c r="LG1" s="110"/>
      <c r="LH1" s="110">
        <v>28</v>
      </c>
      <c r="LI1" s="110"/>
      <c r="LJ1" s="110"/>
      <c r="LK1" s="110"/>
      <c r="LL1" s="110"/>
      <c r="LM1" s="110"/>
      <c r="LN1" s="110"/>
      <c r="LO1" s="110"/>
      <c r="LP1" s="110"/>
      <c r="LQ1" s="110"/>
      <c r="LR1" s="110"/>
      <c r="LS1" s="110"/>
      <c r="LT1" s="110">
        <v>29</v>
      </c>
      <c r="LU1" s="110"/>
      <c r="LV1" s="110"/>
      <c r="LW1" s="110"/>
      <c r="LX1" s="110"/>
      <c r="LY1" s="110"/>
      <c r="LZ1" s="110"/>
      <c r="MA1" s="110"/>
      <c r="MB1" s="110"/>
      <c r="MC1" s="110"/>
      <c r="MD1" s="110"/>
      <c r="ME1" s="110"/>
      <c r="MF1" s="110">
        <v>30</v>
      </c>
      <c r="MG1" s="110"/>
      <c r="MH1" s="110"/>
      <c r="MI1" s="110"/>
      <c r="MJ1" s="110"/>
      <c r="MK1" s="110"/>
      <c r="ML1" s="110"/>
      <c r="MM1" s="110"/>
      <c r="MN1" s="110"/>
      <c r="MO1" s="110"/>
      <c r="MP1" s="110"/>
      <c r="MQ1" s="110"/>
      <c r="MR1" s="110">
        <v>31</v>
      </c>
      <c r="MS1" s="110"/>
      <c r="MT1" s="110"/>
      <c r="MU1" s="110"/>
      <c r="MV1" s="110"/>
      <c r="MW1" s="110"/>
      <c r="MX1" s="110"/>
      <c r="MY1" s="110"/>
      <c r="MZ1" s="110"/>
      <c r="NA1" s="110"/>
      <c r="NB1" s="110"/>
      <c r="NC1" s="110"/>
      <c r="ND1" s="110">
        <v>32</v>
      </c>
      <c r="NE1" s="110"/>
      <c r="NF1" s="110"/>
      <c r="NG1" s="110"/>
      <c r="NH1" s="110"/>
      <c r="NI1" s="110"/>
      <c r="NJ1" s="110"/>
      <c r="NK1" s="110"/>
      <c r="NL1" s="110"/>
    </row>
    <row r="2" spans="1:377" ht="19.5" hidden="1">
      <c r="A2" s="2"/>
      <c r="B2" s="3"/>
      <c r="C2" s="3" t="s">
        <v>0</v>
      </c>
      <c r="D2" s="4"/>
      <c r="E2" s="2"/>
      <c r="F2" s="2"/>
      <c r="G2" s="5"/>
      <c r="H2" s="2"/>
      <c r="I2" s="2"/>
      <c r="J2" s="2"/>
      <c r="K2" s="2"/>
      <c r="L2" s="2"/>
      <c r="M2" s="2"/>
      <c r="N2" s="2"/>
      <c r="O2" s="2"/>
      <c r="P2" s="3" t="s">
        <v>1</v>
      </c>
      <c r="Q2" s="6"/>
      <c r="R2" s="6"/>
      <c r="S2" s="2"/>
      <c r="T2" s="2"/>
      <c r="U2" s="2"/>
      <c r="V2" s="2"/>
      <c r="W2" s="2"/>
      <c r="X2" s="2"/>
      <c r="Y2" s="2"/>
      <c r="Z2" s="2"/>
      <c r="AA2" s="2"/>
      <c r="AB2" s="3" t="s">
        <v>1</v>
      </c>
      <c r="AC2" s="6"/>
      <c r="AD2" s="6"/>
      <c r="AE2" s="2"/>
      <c r="AF2" s="2"/>
      <c r="AG2" s="2"/>
      <c r="AH2" s="2"/>
      <c r="AI2" s="2"/>
      <c r="AJ2" s="2"/>
      <c r="AK2" s="2"/>
      <c r="AL2" s="2"/>
      <c r="AM2" s="2"/>
      <c r="AN2" s="3" t="s">
        <v>1</v>
      </c>
      <c r="AO2" s="6"/>
      <c r="AP2" s="6"/>
      <c r="AQ2" s="2"/>
      <c r="AR2" s="2"/>
      <c r="AS2" s="2"/>
      <c r="AT2" s="2"/>
      <c r="AU2" s="2"/>
      <c r="AV2" s="2"/>
      <c r="AW2" s="2"/>
      <c r="AX2" s="2"/>
      <c r="AY2" s="2"/>
      <c r="AZ2" s="3" t="s">
        <v>1</v>
      </c>
      <c r="BA2" s="6"/>
      <c r="BB2" s="6"/>
      <c r="BC2" s="2"/>
      <c r="BD2" s="2"/>
      <c r="BE2" s="2"/>
      <c r="BF2" s="2"/>
      <c r="BG2" s="2"/>
      <c r="BH2" s="2"/>
      <c r="BI2" s="2"/>
      <c r="BJ2" s="2"/>
      <c r="BK2" s="2"/>
      <c r="BL2" s="3" t="s">
        <v>1</v>
      </c>
      <c r="BM2" s="6"/>
      <c r="BN2" s="6"/>
      <c r="BO2" s="2"/>
      <c r="BP2" s="2"/>
      <c r="BQ2" s="2"/>
      <c r="BR2" s="2"/>
      <c r="BS2" s="2"/>
      <c r="BT2" s="2"/>
      <c r="BU2" s="2"/>
      <c r="BV2" s="2"/>
      <c r="BW2" s="2"/>
      <c r="BX2" s="3" t="s">
        <v>1</v>
      </c>
      <c r="BY2" s="6"/>
      <c r="BZ2" s="6"/>
      <c r="CA2" s="2"/>
      <c r="CB2" s="2"/>
      <c r="CC2" s="2"/>
      <c r="CD2" s="2"/>
      <c r="CE2" s="2"/>
      <c r="CF2" s="2"/>
      <c r="CG2" s="2"/>
      <c r="CH2" s="2"/>
      <c r="CI2" s="2"/>
      <c r="CJ2" s="3" t="s">
        <v>1</v>
      </c>
      <c r="CK2" s="6"/>
      <c r="CL2" s="6"/>
      <c r="CM2" s="2"/>
      <c r="CN2" s="2"/>
      <c r="CO2" s="2"/>
      <c r="CP2" s="2"/>
      <c r="CQ2" s="2"/>
      <c r="CR2" s="2"/>
      <c r="CS2" s="2"/>
      <c r="CT2" s="2"/>
      <c r="CU2" s="2"/>
      <c r="CV2" s="3" t="s">
        <v>1</v>
      </c>
      <c r="CW2" s="6"/>
      <c r="CX2" s="6"/>
      <c r="CY2" s="2"/>
      <c r="CZ2" s="2"/>
      <c r="DA2" s="2"/>
      <c r="DB2" s="2"/>
      <c r="DC2" s="2"/>
      <c r="DD2" s="2"/>
      <c r="DE2" s="2"/>
      <c r="DF2" s="2"/>
      <c r="DG2" s="2"/>
      <c r="DH2" s="3" t="s">
        <v>1</v>
      </c>
      <c r="DI2" s="6"/>
      <c r="DJ2" s="6"/>
      <c r="DK2" s="2"/>
      <c r="DL2" s="2"/>
      <c r="DM2" s="2"/>
      <c r="DN2" s="2"/>
      <c r="DO2" s="2"/>
      <c r="DP2" s="2"/>
      <c r="DQ2" s="2"/>
      <c r="DR2" s="2"/>
      <c r="DS2" s="2"/>
      <c r="DT2" s="3" t="s">
        <v>1</v>
      </c>
      <c r="DU2" s="6"/>
      <c r="DV2" s="6"/>
      <c r="DW2" s="2"/>
      <c r="DX2" s="2"/>
      <c r="DY2" s="2"/>
      <c r="DZ2" s="2"/>
      <c r="EA2" s="2"/>
      <c r="EB2" s="2"/>
      <c r="EC2" s="2"/>
      <c r="ED2" s="2"/>
      <c r="EE2" s="2"/>
      <c r="EF2" s="3" t="s">
        <v>1</v>
      </c>
      <c r="EG2" s="6"/>
      <c r="EH2" s="6"/>
      <c r="EI2" s="2"/>
      <c r="EJ2" s="2"/>
      <c r="EK2" s="2"/>
      <c r="EL2" s="2"/>
      <c r="EM2" s="2"/>
      <c r="EN2" s="2"/>
      <c r="EO2" s="2"/>
      <c r="EP2" s="2"/>
      <c r="EQ2" s="2"/>
      <c r="ER2" s="3" t="s">
        <v>1</v>
      </c>
      <c r="ES2" s="6"/>
      <c r="ET2" s="6"/>
      <c r="EU2" s="2"/>
      <c r="EV2" s="2"/>
      <c r="EW2" s="2"/>
      <c r="EX2" s="2"/>
      <c r="EY2" s="2"/>
      <c r="EZ2" s="2"/>
      <c r="FA2" s="2"/>
      <c r="FB2" s="2"/>
      <c r="FC2" s="2"/>
      <c r="FD2" s="3" t="s">
        <v>1</v>
      </c>
      <c r="FE2" s="6"/>
      <c r="FF2" s="6"/>
      <c r="FG2" s="2"/>
      <c r="FH2" s="2"/>
      <c r="FI2" s="2"/>
      <c r="FJ2" s="2"/>
      <c r="FK2" s="2"/>
      <c r="FL2" s="2"/>
      <c r="FM2" s="2"/>
      <c r="FN2" s="2"/>
      <c r="FO2" s="2"/>
      <c r="FP2" s="3" t="s">
        <v>1</v>
      </c>
      <c r="FQ2" s="6"/>
      <c r="FR2" s="6"/>
      <c r="FS2" s="2"/>
      <c r="FT2" s="2"/>
      <c r="FU2" s="2"/>
      <c r="FV2" s="2"/>
      <c r="FW2" s="2"/>
      <c r="FX2" s="2"/>
      <c r="FY2" s="2"/>
      <c r="FZ2" s="2"/>
      <c r="GA2" s="2"/>
      <c r="GB2" s="3" t="s">
        <v>1</v>
      </c>
      <c r="GC2" s="6"/>
      <c r="GD2" s="6"/>
      <c r="GE2" s="2"/>
      <c r="GF2" s="2"/>
      <c r="GG2" s="2"/>
      <c r="GH2" s="2"/>
      <c r="GI2" s="2"/>
      <c r="GJ2" s="2"/>
      <c r="GK2" s="2"/>
      <c r="GL2" s="2"/>
      <c r="GM2" s="2"/>
      <c r="GN2" s="3" t="s">
        <v>1</v>
      </c>
      <c r="GO2" s="6"/>
      <c r="GP2" s="6"/>
      <c r="GQ2" s="2"/>
      <c r="GR2" s="2"/>
      <c r="GS2" s="2"/>
      <c r="GT2" s="2"/>
      <c r="GU2" s="2"/>
      <c r="GV2" s="2"/>
      <c r="GW2" s="2"/>
      <c r="GX2" s="2"/>
      <c r="GY2" s="2"/>
      <c r="GZ2" s="3" t="s">
        <v>1</v>
      </c>
      <c r="HA2" s="6"/>
      <c r="HB2" s="6"/>
      <c r="HC2" s="2"/>
      <c r="HD2" s="2"/>
      <c r="HE2" s="2"/>
      <c r="HF2" s="2"/>
      <c r="HG2" s="2"/>
      <c r="HH2" s="2"/>
      <c r="HI2" s="2"/>
      <c r="HJ2" s="2"/>
      <c r="HK2" s="2"/>
      <c r="HL2" s="3" t="s">
        <v>1</v>
      </c>
      <c r="HM2" s="6"/>
      <c r="HN2" s="6"/>
      <c r="HO2" s="2"/>
      <c r="HP2" s="2"/>
      <c r="HQ2" s="2"/>
      <c r="HR2" s="2"/>
      <c r="HS2" s="2"/>
      <c r="HT2" s="2"/>
      <c r="HU2" s="2"/>
      <c r="HV2" s="2"/>
      <c r="HW2" s="2"/>
      <c r="HX2" s="3" t="s">
        <v>1</v>
      </c>
      <c r="HY2" s="6"/>
      <c r="HZ2" s="6"/>
      <c r="IA2" s="2"/>
      <c r="IB2" s="2"/>
      <c r="IC2" s="2"/>
      <c r="ID2" s="2"/>
      <c r="IE2" s="2"/>
      <c r="IF2" s="2"/>
      <c r="IG2" s="2"/>
      <c r="IH2" s="2"/>
      <c r="II2" s="2"/>
      <c r="IJ2" s="3" t="s">
        <v>1</v>
      </c>
      <c r="IK2" s="6"/>
      <c r="IL2" s="6"/>
      <c r="IM2" s="2"/>
      <c r="IN2" s="2"/>
      <c r="IO2" s="2"/>
      <c r="IP2" s="2"/>
      <c r="IQ2" s="2"/>
      <c r="IR2" s="2"/>
      <c r="IS2" s="2"/>
      <c r="IT2" s="2"/>
      <c r="IU2" s="2"/>
      <c r="IV2" s="3" t="s">
        <v>1</v>
      </c>
      <c r="IW2" s="6"/>
      <c r="IX2" s="6"/>
      <c r="IY2" s="2"/>
      <c r="IZ2" s="2"/>
      <c r="JA2" s="2"/>
      <c r="JB2" s="2"/>
      <c r="JC2" s="2"/>
      <c r="JD2" s="2"/>
      <c r="JE2" s="2"/>
      <c r="JF2" s="2"/>
      <c r="JG2" s="2"/>
      <c r="JH2" s="3" t="s">
        <v>1</v>
      </c>
      <c r="JI2" s="6"/>
      <c r="JJ2" s="6"/>
      <c r="JK2" s="2"/>
      <c r="JL2" s="2"/>
      <c r="JM2" s="2"/>
      <c r="JN2" s="2"/>
      <c r="JO2" s="2"/>
      <c r="JP2" s="2"/>
      <c r="JQ2" s="2"/>
      <c r="JR2" s="2"/>
      <c r="JS2" s="2"/>
      <c r="JT2" s="3" t="s">
        <v>1</v>
      </c>
      <c r="JU2" s="6"/>
      <c r="JV2" s="6"/>
      <c r="JW2" s="2"/>
      <c r="JX2" s="2"/>
      <c r="JY2" s="2"/>
      <c r="JZ2" s="2"/>
      <c r="KA2" s="2"/>
      <c r="KB2" s="2"/>
      <c r="KC2" s="2"/>
      <c r="KD2" s="2"/>
      <c r="KE2" s="2"/>
      <c r="KF2" s="3" t="s">
        <v>1</v>
      </c>
      <c r="KG2" s="6"/>
      <c r="KH2" s="6"/>
      <c r="KI2" s="2"/>
      <c r="KJ2" s="2"/>
      <c r="KK2" s="2"/>
      <c r="KL2" s="2"/>
      <c r="KM2" s="2"/>
      <c r="KN2" s="2"/>
      <c r="KO2" s="2"/>
      <c r="KP2" s="2"/>
      <c r="KQ2" s="2"/>
      <c r="KR2" s="3" t="s">
        <v>1</v>
      </c>
      <c r="KS2" s="6"/>
      <c r="KT2" s="6"/>
      <c r="KU2" s="2"/>
      <c r="KV2" s="2"/>
      <c r="KW2" s="2"/>
      <c r="KX2" s="2"/>
      <c r="KY2" s="2"/>
      <c r="KZ2" s="2"/>
      <c r="LA2" s="2"/>
      <c r="LB2" s="2"/>
      <c r="LC2" s="2"/>
      <c r="LD2" s="3" t="s">
        <v>1</v>
      </c>
      <c r="LE2" s="6"/>
      <c r="LF2" s="6"/>
      <c r="LG2" s="2"/>
      <c r="LH2" s="2"/>
      <c r="LI2" s="2"/>
      <c r="LJ2" s="2"/>
      <c r="LK2" s="2"/>
      <c r="LL2" s="2"/>
      <c r="LM2" s="2"/>
      <c r="LN2" s="2"/>
      <c r="LO2" s="2"/>
      <c r="LP2" s="3" t="s">
        <v>1</v>
      </c>
      <c r="LQ2" s="6"/>
      <c r="LR2" s="6"/>
      <c r="LS2" s="2"/>
      <c r="LT2" s="2"/>
      <c r="LU2" s="2"/>
      <c r="LV2" s="2"/>
      <c r="LW2" s="2"/>
      <c r="LX2" s="2"/>
      <c r="LY2" s="2"/>
      <c r="LZ2" s="2"/>
      <c r="MA2" s="2"/>
      <c r="MB2" s="3" t="s">
        <v>1</v>
      </c>
      <c r="MC2" s="6"/>
      <c r="MD2" s="6"/>
      <c r="ME2" s="2"/>
      <c r="MF2" s="2"/>
      <c r="MG2" s="2"/>
      <c r="MH2" s="2"/>
      <c r="MI2" s="2"/>
      <c r="MJ2" s="2"/>
      <c r="MK2" s="2"/>
      <c r="ML2" s="2"/>
      <c r="MM2" s="2"/>
      <c r="MN2" s="3" t="s">
        <v>1</v>
      </c>
      <c r="MO2" s="6"/>
      <c r="MP2" s="6"/>
      <c r="MQ2" s="2"/>
      <c r="MR2" s="2"/>
      <c r="MS2" s="2"/>
      <c r="MT2" s="2"/>
      <c r="MU2" s="2"/>
      <c r="MV2" s="2"/>
      <c r="MW2" s="2"/>
      <c r="MX2" s="2"/>
      <c r="MY2" s="2"/>
      <c r="MZ2" s="3" t="s">
        <v>1</v>
      </c>
      <c r="NA2" s="6"/>
      <c r="NB2" s="6"/>
      <c r="NC2" s="2"/>
      <c r="NJ2" s="3" t="s">
        <v>2</v>
      </c>
      <c r="NK2" s="6"/>
      <c r="NL2" s="6"/>
      <c r="NM2" s="6"/>
    </row>
    <row r="3" spans="1:377" ht="19.5" hidden="1">
      <c r="A3" s="2"/>
      <c r="B3" s="3"/>
      <c r="C3" s="3" t="s">
        <v>3</v>
      </c>
      <c r="D3" s="4"/>
      <c r="E3" s="2"/>
      <c r="F3" s="2"/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</row>
    <row r="4" spans="1:377" ht="18.75" hidden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</row>
    <row r="5" spans="1:377" ht="22.5" customHeight="1">
      <c r="A5" s="111" t="s">
        <v>4</v>
      </c>
      <c r="B5" s="111"/>
      <c r="C5" s="111"/>
      <c r="D5" s="111"/>
      <c r="E5" s="111"/>
      <c r="F5" s="111"/>
      <c r="G5" s="1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</row>
    <row r="6" spans="1:377" ht="22.5" customHeight="1">
      <c r="A6" s="111" t="s">
        <v>5</v>
      </c>
      <c r="B6" s="111"/>
      <c r="C6" s="111"/>
      <c r="D6" s="111"/>
      <c r="E6" s="111"/>
      <c r="F6" s="111"/>
      <c r="G6" s="1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</row>
    <row r="7" spans="1:377" ht="22.5" customHeight="1">
      <c r="A7" s="112" t="s">
        <v>6</v>
      </c>
      <c r="B7" s="112"/>
      <c r="C7" s="112"/>
      <c r="D7" s="112"/>
      <c r="E7" s="112"/>
      <c r="F7" s="112"/>
      <c r="G7" s="1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</row>
    <row r="8" spans="1:377" ht="19.5">
      <c r="A8" s="113"/>
      <c r="B8" s="113"/>
      <c r="C8" s="113"/>
      <c r="D8" s="11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</row>
    <row r="9" spans="1:377" ht="15.75" customHeight="1">
      <c r="A9" s="102" t="s">
        <v>7</v>
      </c>
      <c r="B9" s="102"/>
      <c r="C9" s="102"/>
      <c r="D9" s="102"/>
      <c r="E9" s="102"/>
      <c r="F9" s="102"/>
      <c r="G9" s="102"/>
    </row>
    <row r="10" spans="1:377" ht="40.700000000000003" customHeight="1">
      <c r="A10" s="103" t="s">
        <v>8</v>
      </c>
      <c r="B10" s="104"/>
      <c r="C10" s="105"/>
      <c r="D10" s="109" t="s">
        <v>9</v>
      </c>
      <c r="E10" s="109" t="s">
        <v>10</v>
      </c>
      <c r="F10" s="109" t="s">
        <v>11</v>
      </c>
      <c r="G10" s="109" t="s">
        <v>12</v>
      </c>
      <c r="H10" s="100" t="s">
        <v>13</v>
      </c>
      <c r="I10" s="100" t="s">
        <v>14</v>
      </c>
      <c r="J10" s="100" t="s">
        <v>15</v>
      </c>
      <c r="K10" s="100" t="s">
        <v>16</v>
      </c>
      <c r="L10" s="100" t="s">
        <v>17</v>
      </c>
      <c r="M10" s="100" t="s">
        <v>18</v>
      </c>
      <c r="N10" s="100" t="s">
        <v>19</v>
      </c>
      <c r="O10" s="100" t="s">
        <v>20</v>
      </c>
      <c r="P10" s="100" t="s">
        <v>21</v>
      </c>
      <c r="Q10" s="100" t="s">
        <v>22</v>
      </c>
      <c r="R10" s="100" t="s">
        <v>23</v>
      </c>
      <c r="S10" s="100" t="s">
        <v>24</v>
      </c>
      <c r="T10" s="100" t="s">
        <v>25</v>
      </c>
      <c r="U10" s="100" t="s">
        <v>26</v>
      </c>
      <c r="V10" s="100" t="s">
        <v>27</v>
      </c>
      <c r="W10" s="100" t="s">
        <v>28</v>
      </c>
      <c r="X10" s="100" t="s">
        <v>29</v>
      </c>
      <c r="Y10" s="100" t="s">
        <v>30</v>
      </c>
      <c r="Z10" s="100" t="s">
        <v>31</v>
      </c>
      <c r="AA10" s="100" t="s">
        <v>32</v>
      </c>
      <c r="AB10" s="100" t="s">
        <v>33</v>
      </c>
      <c r="AC10" s="100" t="s">
        <v>34</v>
      </c>
      <c r="AD10" s="100" t="s">
        <v>35</v>
      </c>
      <c r="AE10" s="100" t="s">
        <v>36</v>
      </c>
      <c r="AF10" s="100" t="s">
        <v>37</v>
      </c>
      <c r="AG10" s="100" t="s">
        <v>38</v>
      </c>
      <c r="AH10" s="100" t="s">
        <v>39</v>
      </c>
      <c r="AI10" s="100" t="s">
        <v>40</v>
      </c>
      <c r="AJ10" s="100" t="s">
        <v>41</v>
      </c>
      <c r="AK10" s="100" t="s">
        <v>42</v>
      </c>
      <c r="AL10" s="100" t="s">
        <v>43</v>
      </c>
      <c r="AM10" s="100" t="s">
        <v>44</v>
      </c>
      <c r="AN10" s="100" t="s">
        <v>45</v>
      </c>
      <c r="AO10" s="100" t="s">
        <v>46</v>
      </c>
      <c r="AP10" s="100" t="s">
        <v>47</v>
      </c>
      <c r="AQ10" s="100" t="s">
        <v>48</v>
      </c>
      <c r="AR10" s="100" t="s">
        <v>49</v>
      </c>
      <c r="AS10" s="100" t="s">
        <v>50</v>
      </c>
      <c r="AT10" s="100" t="s">
        <v>51</v>
      </c>
      <c r="AU10" s="100" t="s">
        <v>52</v>
      </c>
      <c r="AV10" s="100" t="s">
        <v>53</v>
      </c>
      <c r="AW10" s="100" t="s">
        <v>54</v>
      </c>
      <c r="AX10" s="100" t="s">
        <v>55</v>
      </c>
      <c r="AY10" s="100" t="s">
        <v>56</v>
      </c>
      <c r="AZ10" s="100" t="s">
        <v>57</v>
      </c>
      <c r="BA10" s="100" t="s">
        <v>58</v>
      </c>
      <c r="BB10" s="100" t="s">
        <v>59</v>
      </c>
      <c r="BC10" s="100" t="s">
        <v>60</v>
      </c>
      <c r="BD10" s="100" t="s">
        <v>61</v>
      </c>
      <c r="BE10" s="100" t="s">
        <v>62</v>
      </c>
      <c r="BF10" s="100" t="s">
        <v>63</v>
      </c>
      <c r="BG10" s="100" t="s">
        <v>64</v>
      </c>
      <c r="BH10" s="100" t="s">
        <v>65</v>
      </c>
      <c r="BI10" s="100" t="s">
        <v>66</v>
      </c>
      <c r="BJ10" s="100" t="s">
        <v>67</v>
      </c>
      <c r="BK10" s="100" t="s">
        <v>68</v>
      </c>
      <c r="BL10" s="100" t="s">
        <v>69</v>
      </c>
      <c r="BM10" s="100" t="s">
        <v>70</v>
      </c>
      <c r="BN10" s="100" t="s">
        <v>71</v>
      </c>
      <c r="BO10" s="100" t="s">
        <v>72</v>
      </c>
      <c r="BP10" s="100" t="s">
        <v>73</v>
      </c>
      <c r="BQ10" s="100" t="s">
        <v>74</v>
      </c>
      <c r="BR10" s="100" t="s">
        <v>75</v>
      </c>
      <c r="BS10" s="100" t="s">
        <v>76</v>
      </c>
      <c r="BT10" s="100" t="s">
        <v>77</v>
      </c>
      <c r="BU10" s="100" t="s">
        <v>78</v>
      </c>
      <c r="BV10" s="100" t="s">
        <v>79</v>
      </c>
      <c r="BW10" s="100" t="s">
        <v>80</v>
      </c>
      <c r="BX10" s="100" t="s">
        <v>81</v>
      </c>
      <c r="BY10" s="100" t="s">
        <v>82</v>
      </c>
      <c r="BZ10" s="100" t="s">
        <v>83</v>
      </c>
      <c r="CA10" s="100" t="s">
        <v>84</v>
      </c>
      <c r="CB10" s="100" t="s">
        <v>85</v>
      </c>
      <c r="CC10" s="100" t="s">
        <v>86</v>
      </c>
      <c r="CD10" s="100" t="s">
        <v>87</v>
      </c>
      <c r="CE10" s="100" t="s">
        <v>88</v>
      </c>
      <c r="CF10" s="100" t="s">
        <v>89</v>
      </c>
      <c r="CG10" s="100" t="s">
        <v>90</v>
      </c>
      <c r="CH10" s="100" t="s">
        <v>91</v>
      </c>
      <c r="CI10" s="100" t="s">
        <v>92</v>
      </c>
      <c r="CJ10" s="100" t="s">
        <v>93</v>
      </c>
      <c r="CK10" s="100" t="s">
        <v>94</v>
      </c>
      <c r="CL10" s="100" t="s">
        <v>95</v>
      </c>
      <c r="CM10" s="100" t="s">
        <v>96</v>
      </c>
      <c r="CN10" s="100" t="s">
        <v>97</v>
      </c>
      <c r="CO10" s="100" t="s">
        <v>98</v>
      </c>
      <c r="CP10" s="100" t="s">
        <v>99</v>
      </c>
      <c r="CQ10" s="100" t="s">
        <v>100</v>
      </c>
      <c r="CR10" s="100" t="s">
        <v>101</v>
      </c>
      <c r="CS10" s="100" t="s">
        <v>102</v>
      </c>
      <c r="CT10" s="100" t="s">
        <v>103</v>
      </c>
      <c r="CU10" s="100" t="s">
        <v>104</v>
      </c>
      <c r="CV10" s="100" t="s">
        <v>105</v>
      </c>
      <c r="CW10" s="100" t="s">
        <v>106</v>
      </c>
      <c r="CX10" s="100" t="s">
        <v>107</v>
      </c>
      <c r="CY10" s="100" t="s">
        <v>108</v>
      </c>
      <c r="CZ10" s="100" t="s">
        <v>109</v>
      </c>
      <c r="DA10" s="100" t="s">
        <v>110</v>
      </c>
      <c r="DB10" s="100" t="s">
        <v>111</v>
      </c>
      <c r="DC10" s="100" t="s">
        <v>112</v>
      </c>
      <c r="DD10" s="100" t="s">
        <v>113</v>
      </c>
      <c r="DE10" s="100" t="s">
        <v>114</v>
      </c>
      <c r="DF10" s="100" t="s">
        <v>115</v>
      </c>
      <c r="DG10" s="100" t="s">
        <v>116</v>
      </c>
      <c r="DH10" s="100" t="s">
        <v>117</v>
      </c>
      <c r="DI10" s="100" t="s">
        <v>118</v>
      </c>
      <c r="DJ10" s="100" t="s">
        <v>119</v>
      </c>
      <c r="DK10" s="100" t="s">
        <v>120</v>
      </c>
      <c r="DL10" s="100" t="s">
        <v>121</v>
      </c>
      <c r="DM10" s="100" t="s">
        <v>122</v>
      </c>
      <c r="DN10" s="100" t="s">
        <v>123</v>
      </c>
      <c r="DO10" s="100" t="s">
        <v>124</v>
      </c>
      <c r="DP10" s="100" t="s">
        <v>125</v>
      </c>
      <c r="DQ10" s="100" t="s">
        <v>126</v>
      </c>
      <c r="DR10" s="100" t="s">
        <v>127</v>
      </c>
      <c r="DS10" s="100" t="s">
        <v>128</v>
      </c>
      <c r="DT10" s="100" t="s">
        <v>129</v>
      </c>
      <c r="DU10" s="100" t="s">
        <v>130</v>
      </c>
      <c r="DV10" s="100" t="s">
        <v>131</v>
      </c>
      <c r="DW10" s="100" t="s">
        <v>132</v>
      </c>
      <c r="DX10" s="100" t="s">
        <v>133</v>
      </c>
      <c r="DY10" s="100" t="s">
        <v>134</v>
      </c>
      <c r="DZ10" s="100" t="s">
        <v>135</v>
      </c>
      <c r="EA10" s="100" t="s">
        <v>136</v>
      </c>
      <c r="EB10" s="100" t="s">
        <v>137</v>
      </c>
      <c r="EC10" s="100" t="s">
        <v>138</v>
      </c>
      <c r="ED10" s="100" t="s">
        <v>139</v>
      </c>
      <c r="EE10" s="100" t="s">
        <v>140</v>
      </c>
      <c r="EF10" s="100" t="s">
        <v>141</v>
      </c>
      <c r="EG10" s="100" t="s">
        <v>142</v>
      </c>
      <c r="EH10" s="100" t="s">
        <v>143</v>
      </c>
      <c r="EI10" s="100" t="s">
        <v>144</v>
      </c>
      <c r="EJ10" s="100" t="s">
        <v>145</v>
      </c>
      <c r="EK10" s="100" t="s">
        <v>146</v>
      </c>
      <c r="EL10" s="100" t="s">
        <v>147</v>
      </c>
      <c r="EM10" s="100" t="s">
        <v>148</v>
      </c>
      <c r="EN10" s="100" t="s">
        <v>149</v>
      </c>
      <c r="EO10" s="100" t="s">
        <v>150</v>
      </c>
      <c r="EP10" s="100" t="s">
        <v>151</v>
      </c>
      <c r="EQ10" s="100" t="s">
        <v>152</v>
      </c>
      <c r="ER10" s="100" t="s">
        <v>153</v>
      </c>
      <c r="ES10" s="100" t="s">
        <v>154</v>
      </c>
      <c r="ET10" s="100" t="s">
        <v>155</v>
      </c>
      <c r="EU10" s="100" t="s">
        <v>156</v>
      </c>
      <c r="EV10" s="100" t="s">
        <v>157</v>
      </c>
      <c r="EW10" s="100" t="s">
        <v>158</v>
      </c>
      <c r="EX10" s="100" t="s">
        <v>159</v>
      </c>
      <c r="EY10" s="100" t="s">
        <v>160</v>
      </c>
      <c r="EZ10" s="100" t="s">
        <v>161</v>
      </c>
      <c r="FA10" s="100" t="s">
        <v>162</v>
      </c>
      <c r="FB10" s="100" t="s">
        <v>163</v>
      </c>
      <c r="FC10" s="100" t="s">
        <v>164</v>
      </c>
      <c r="FD10" s="100" t="s">
        <v>165</v>
      </c>
      <c r="FE10" s="100" t="s">
        <v>166</v>
      </c>
      <c r="FF10" s="100" t="s">
        <v>167</v>
      </c>
      <c r="FG10" s="100" t="s">
        <v>168</v>
      </c>
      <c r="FH10" s="100" t="s">
        <v>169</v>
      </c>
      <c r="FI10" s="100" t="s">
        <v>170</v>
      </c>
      <c r="FJ10" s="100" t="s">
        <v>171</v>
      </c>
      <c r="FK10" s="100" t="s">
        <v>172</v>
      </c>
      <c r="FL10" s="100" t="s">
        <v>173</v>
      </c>
      <c r="FM10" s="100" t="s">
        <v>174</v>
      </c>
      <c r="FN10" s="100" t="s">
        <v>175</v>
      </c>
      <c r="FO10" s="100" t="s">
        <v>176</v>
      </c>
      <c r="FP10" s="100" t="s">
        <v>177</v>
      </c>
      <c r="FQ10" s="100" t="s">
        <v>178</v>
      </c>
      <c r="FR10" s="100" t="s">
        <v>179</v>
      </c>
      <c r="FS10" s="100" t="s">
        <v>180</v>
      </c>
      <c r="FT10" s="100" t="s">
        <v>181</v>
      </c>
      <c r="FU10" s="100" t="s">
        <v>182</v>
      </c>
      <c r="FV10" s="100" t="s">
        <v>183</v>
      </c>
      <c r="FW10" s="100" t="s">
        <v>184</v>
      </c>
      <c r="FX10" s="100" t="s">
        <v>185</v>
      </c>
      <c r="FY10" s="100" t="s">
        <v>186</v>
      </c>
      <c r="FZ10" s="100" t="s">
        <v>187</v>
      </c>
      <c r="GA10" s="100" t="s">
        <v>188</v>
      </c>
      <c r="GB10" s="100" t="s">
        <v>189</v>
      </c>
      <c r="GC10" s="100" t="s">
        <v>190</v>
      </c>
      <c r="GD10" s="100" t="s">
        <v>191</v>
      </c>
      <c r="GE10" s="100" t="s">
        <v>192</v>
      </c>
      <c r="GF10" s="100" t="s">
        <v>193</v>
      </c>
      <c r="GG10" s="100" t="s">
        <v>194</v>
      </c>
      <c r="GH10" s="100" t="s">
        <v>195</v>
      </c>
      <c r="GI10" s="100" t="s">
        <v>196</v>
      </c>
      <c r="GJ10" s="100" t="s">
        <v>197</v>
      </c>
      <c r="GK10" s="100" t="s">
        <v>198</v>
      </c>
      <c r="GL10" s="100" t="s">
        <v>199</v>
      </c>
      <c r="GM10" s="100" t="s">
        <v>200</v>
      </c>
      <c r="GN10" s="100" t="s">
        <v>201</v>
      </c>
      <c r="GO10" s="100" t="s">
        <v>202</v>
      </c>
      <c r="GP10" s="100" t="s">
        <v>203</v>
      </c>
      <c r="GQ10" s="100" t="s">
        <v>204</v>
      </c>
      <c r="GR10" s="100" t="s">
        <v>205</v>
      </c>
      <c r="GS10" s="100" t="s">
        <v>206</v>
      </c>
      <c r="GT10" s="100" t="s">
        <v>207</v>
      </c>
      <c r="GU10" s="100" t="s">
        <v>208</v>
      </c>
      <c r="GV10" s="100" t="s">
        <v>209</v>
      </c>
      <c r="GW10" s="100" t="s">
        <v>210</v>
      </c>
      <c r="GX10" s="100" t="s">
        <v>211</v>
      </c>
      <c r="GY10" s="100" t="s">
        <v>212</v>
      </c>
      <c r="GZ10" s="100" t="s">
        <v>213</v>
      </c>
      <c r="HA10" s="100" t="s">
        <v>214</v>
      </c>
      <c r="HB10" s="100" t="s">
        <v>215</v>
      </c>
      <c r="HC10" s="100" t="s">
        <v>216</v>
      </c>
      <c r="HD10" s="100" t="s">
        <v>217</v>
      </c>
      <c r="HE10" s="100" t="s">
        <v>218</v>
      </c>
      <c r="HF10" s="100" t="s">
        <v>219</v>
      </c>
      <c r="HG10" s="100" t="s">
        <v>220</v>
      </c>
      <c r="HH10" s="100" t="s">
        <v>221</v>
      </c>
      <c r="HI10" s="100" t="s">
        <v>222</v>
      </c>
      <c r="HJ10" s="100" t="s">
        <v>223</v>
      </c>
      <c r="HK10" s="100" t="s">
        <v>224</v>
      </c>
      <c r="HL10" s="100" t="s">
        <v>225</v>
      </c>
      <c r="HM10" s="100" t="s">
        <v>226</v>
      </c>
      <c r="HN10" s="100" t="s">
        <v>227</v>
      </c>
      <c r="HO10" s="100" t="s">
        <v>228</v>
      </c>
      <c r="HP10" s="100" t="s">
        <v>229</v>
      </c>
      <c r="HQ10" s="100" t="s">
        <v>230</v>
      </c>
      <c r="HR10" s="100" t="s">
        <v>231</v>
      </c>
      <c r="HS10" s="100" t="s">
        <v>232</v>
      </c>
      <c r="HT10" s="100" t="s">
        <v>233</v>
      </c>
      <c r="HU10" s="100" t="s">
        <v>234</v>
      </c>
      <c r="HV10" s="100" t="s">
        <v>235</v>
      </c>
      <c r="HW10" s="100" t="s">
        <v>236</v>
      </c>
      <c r="HX10" s="100" t="s">
        <v>237</v>
      </c>
      <c r="HY10" s="100" t="s">
        <v>238</v>
      </c>
      <c r="HZ10" s="100" t="s">
        <v>239</v>
      </c>
      <c r="IA10" s="100" t="s">
        <v>240</v>
      </c>
      <c r="IB10" s="100" t="s">
        <v>241</v>
      </c>
      <c r="IC10" s="100" t="s">
        <v>242</v>
      </c>
      <c r="ID10" s="100" t="s">
        <v>243</v>
      </c>
      <c r="IE10" s="100" t="s">
        <v>244</v>
      </c>
      <c r="IF10" s="100" t="s">
        <v>245</v>
      </c>
      <c r="IG10" s="100" t="s">
        <v>246</v>
      </c>
      <c r="IH10" s="100" t="s">
        <v>247</v>
      </c>
      <c r="II10" s="100" t="s">
        <v>248</v>
      </c>
      <c r="IJ10" s="100" t="s">
        <v>249</v>
      </c>
      <c r="IK10" s="100" t="s">
        <v>250</v>
      </c>
      <c r="IL10" s="100" t="s">
        <v>251</v>
      </c>
      <c r="IM10" s="100" t="s">
        <v>252</v>
      </c>
      <c r="IN10" s="100" t="s">
        <v>253</v>
      </c>
      <c r="IO10" s="100" t="s">
        <v>254</v>
      </c>
      <c r="IP10" s="100" t="s">
        <v>255</v>
      </c>
      <c r="IQ10" s="100" t="s">
        <v>256</v>
      </c>
      <c r="IR10" s="100" t="s">
        <v>257</v>
      </c>
      <c r="IS10" s="100" t="s">
        <v>258</v>
      </c>
      <c r="IT10" s="100" t="s">
        <v>259</v>
      </c>
      <c r="IU10" s="100" t="s">
        <v>260</v>
      </c>
      <c r="IV10" s="100" t="s">
        <v>261</v>
      </c>
      <c r="IW10" s="100" t="s">
        <v>262</v>
      </c>
      <c r="IX10" s="100" t="s">
        <v>263</v>
      </c>
      <c r="IY10" s="100" t="s">
        <v>264</v>
      </c>
      <c r="IZ10" s="100" t="s">
        <v>265</v>
      </c>
      <c r="JA10" s="100" t="s">
        <v>266</v>
      </c>
      <c r="JB10" s="100" t="s">
        <v>267</v>
      </c>
      <c r="JC10" s="100" t="s">
        <v>268</v>
      </c>
      <c r="JD10" s="100" t="s">
        <v>269</v>
      </c>
      <c r="JE10" s="100" t="s">
        <v>270</v>
      </c>
      <c r="JF10" s="100" t="s">
        <v>271</v>
      </c>
      <c r="JG10" s="100" t="s">
        <v>272</v>
      </c>
      <c r="JH10" s="100" t="s">
        <v>273</v>
      </c>
      <c r="JI10" s="100" t="s">
        <v>274</v>
      </c>
      <c r="JJ10" s="100" t="s">
        <v>275</v>
      </c>
      <c r="JK10" s="100" t="s">
        <v>276</v>
      </c>
      <c r="JL10" s="100" t="s">
        <v>277</v>
      </c>
      <c r="JM10" s="100" t="s">
        <v>278</v>
      </c>
      <c r="JN10" s="100" t="s">
        <v>279</v>
      </c>
      <c r="JO10" s="100" t="s">
        <v>280</v>
      </c>
      <c r="JP10" s="100" t="s">
        <v>281</v>
      </c>
      <c r="JQ10" s="100" t="s">
        <v>282</v>
      </c>
      <c r="JR10" s="100" t="s">
        <v>283</v>
      </c>
      <c r="JS10" s="100" t="s">
        <v>284</v>
      </c>
      <c r="JT10" s="100" t="s">
        <v>285</v>
      </c>
      <c r="JU10" s="100" t="s">
        <v>286</v>
      </c>
      <c r="JV10" s="100" t="s">
        <v>287</v>
      </c>
      <c r="JW10" s="100" t="s">
        <v>288</v>
      </c>
      <c r="JX10" s="100" t="s">
        <v>289</v>
      </c>
      <c r="JY10" s="100" t="s">
        <v>290</v>
      </c>
      <c r="JZ10" s="100" t="s">
        <v>291</v>
      </c>
      <c r="KA10" s="100" t="s">
        <v>292</v>
      </c>
      <c r="KB10" s="100" t="s">
        <v>293</v>
      </c>
      <c r="KC10" s="100" t="s">
        <v>294</v>
      </c>
      <c r="KD10" s="100" t="s">
        <v>295</v>
      </c>
      <c r="KE10" s="100" t="s">
        <v>296</v>
      </c>
      <c r="KF10" s="100" t="s">
        <v>297</v>
      </c>
      <c r="KG10" s="100" t="s">
        <v>298</v>
      </c>
      <c r="KH10" s="100" t="s">
        <v>299</v>
      </c>
      <c r="KI10" s="100" t="s">
        <v>300</v>
      </c>
      <c r="KJ10" s="100" t="s">
        <v>301</v>
      </c>
      <c r="KK10" s="100" t="s">
        <v>302</v>
      </c>
      <c r="KL10" s="100" t="s">
        <v>303</v>
      </c>
      <c r="KM10" s="100" t="s">
        <v>304</v>
      </c>
      <c r="KN10" s="100" t="s">
        <v>305</v>
      </c>
      <c r="KO10" s="100" t="s">
        <v>306</v>
      </c>
      <c r="KP10" s="100" t="s">
        <v>307</v>
      </c>
      <c r="KQ10" s="100" t="s">
        <v>308</v>
      </c>
      <c r="KR10" s="100" t="s">
        <v>309</v>
      </c>
      <c r="KS10" s="100" t="s">
        <v>310</v>
      </c>
      <c r="KT10" s="100" t="s">
        <v>311</v>
      </c>
      <c r="KU10" s="100" t="s">
        <v>312</v>
      </c>
      <c r="KV10" s="100" t="s">
        <v>313</v>
      </c>
      <c r="KW10" s="100" t="s">
        <v>314</v>
      </c>
      <c r="KX10" s="100" t="s">
        <v>315</v>
      </c>
      <c r="KY10" s="100" t="s">
        <v>316</v>
      </c>
      <c r="KZ10" s="100" t="s">
        <v>317</v>
      </c>
      <c r="LA10" s="100" t="s">
        <v>318</v>
      </c>
      <c r="LB10" s="100" t="s">
        <v>319</v>
      </c>
      <c r="LC10" s="100" t="s">
        <v>320</v>
      </c>
      <c r="LD10" s="100" t="s">
        <v>321</v>
      </c>
      <c r="LE10" s="100" t="s">
        <v>322</v>
      </c>
      <c r="LF10" s="100" t="s">
        <v>323</v>
      </c>
      <c r="LG10" s="100" t="s">
        <v>324</v>
      </c>
      <c r="LH10" s="100" t="s">
        <v>325</v>
      </c>
      <c r="LI10" s="100" t="s">
        <v>326</v>
      </c>
      <c r="LJ10" s="100" t="s">
        <v>327</v>
      </c>
      <c r="LK10" s="100" t="s">
        <v>328</v>
      </c>
      <c r="LL10" s="100" t="s">
        <v>329</v>
      </c>
      <c r="LM10" s="100" t="s">
        <v>330</v>
      </c>
      <c r="LN10" s="100" t="s">
        <v>331</v>
      </c>
      <c r="LO10" s="100" t="s">
        <v>332</v>
      </c>
      <c r="LP10" s="100" t="s">
        <v>333</v>
      </c>
      <c r="LQ10" s="100" t="s">
        <v>334</v>
      </c>
      <c r="LR10" s="100" t="s">
        <v>335</v>
      </c>
      <c r="LS10" s="100" t="s">
        <v>336</v>
      </c>
      <c r="LT10" s="100" t="s">
        <v>337</v>
      </c>
      <c r="LU10" s="100" t="s">
        <v>338</v>
      </c>
      <c r="LV10" s="100" t="s">
        <v>339</v>
      </c>
      <c r="LW10" s="100" t="s">
        <v>340</v>
      </c>
      <c r="LX10" s="100" t="s">
        <v>341</v>
      </c>
      <c r="LY10" s="100" t="s">
        <v>342</v>
      </c>
      <c r="LZ10" s="100" t="s">
        <v>343</v>
      </c>
      <c r="MA10" s="100" t="s">
        <v>344</v>
      </c>
      <c r="MB10" s="100" t="s">
        <v>345</v>
      </c>
      <c r="MC10" s="100" t="s">
        <v>346</v>
      </c>
      <c r="MD10" s="100" t="s">
        <v>347</v>
      </c>
      <c r="ME10" s="100" t="s">
        <v>348</v>
      </c>
      <c r="MF10" s="100" t="s">
        <v>349</v>
      </c>
      <c r="MG10" s="100" t="s">
        <v>350</v>
      </c>
      <c r="MH10" s="100" t="s">
        <v>351</v>
      </c>
      <c r="MI10" s="100" t="s">
        <v>352</v>
      </c>
      <c r="MJ10" s="100" t="s">
        <v>353</v>
      </c>
      <c r="MK10" s="100" t="s">
        <v>354</v>
      </c>
      <c r="ML10" s="100" t="s">
        <v>355</v>
      </c>
      <c r="MM10" s="100" t="s">
        <v>356</v>
      </c>
      <c r="MN10" s="100" t="s">
        <v>357</v>
      </c>
      <c r="MO10" s="100" t="s">
        <v>358</v>
      </c>
      <c r="MP10" s="100" t="s">
        <v>359</v>
      </c>
      <c r="MQ10" s="100" t="s">
        <v>360</v>
      </c>
      <c r="MR10" s="100" t="s">
        <v>361</v>
      </c>
      <c r="MS10" s="100" t="s">
        <v>362</v>
      </c>
      <c r="MT10" s="100" t="s">
        <v>363</v>
      </c>
      <c r="MU10" s="100" t="s">
        <v>364</v>
      </c>
      <c r="MV10" s="100" t="s">
        <v>365</v>
      </c>
      <c r="MW10" s="100" t="s">
        <v>366</v>
      </c>
      <c r="MX10" s="100" t="s">
        <v>367</v>
      </c>
      <c r="MY10" s="100" t="s">
        <v>368</v>
      </c>
      <c r="MZ10" s="100" t="s">
        <v>369</v>
      </c>
      <c r="NA10" s="100" t="s">
        <v>370</v>
      </c>
      <c r="NB10" s="100" t="s">
        <v>371</v>
      </c>
      <c r="NC10" s="100" t="s">
        <v>372</v>
      </c>
      <c r="ND10" s="100" t="s">
        <v>373</v>
      </c>
    </row>
    <row r="11" spans="1:377" ht="157.5" customHeight="1">
      <c r="A11" s="106"/>
      <c r="B11" s="107"/>
      <c r="C11" s="108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  <c r="IW11" s="100"/>
      <c r="IX11" s="100"/>
      <c r="IY11" s="100"/>
      <c r="IZ11" s="100"/>
      <c r="JA11" s="100"/>
      <c r="JB11" s="100"/>
      <c r="JC11" s="100"/>
      <c r="JD11" s="100"/>
      <c r="JE11" s="100"/>
      <c r="JF11" s="100"/>
      <c r="JG11" s="100"/>
      <c r="JH11" s="100"/>
      <c r="JI11" s="100"/>
      <c r="JJ11" s="100"/>
      <c r="JK11" s="100"/>
      <c r="JL11" s="100"/>
      <c r="JM11" s="100"/>
      <c r="JN11" s="100"/>
      <c r="JO11" s="100"/>
      <c r="JP11" s="100"/>
      <c r="JQ11" s="100"/>
      <c r="JR11" s="100"/>
      <c r="JS11" s="100"/>
      <c r="JT11" s="100"/>
      <c r="JU11" s="100"/>
      <c r="JV11" s="100"/>
      <c r="JW11" s="100"/>
      <c r="JX11" s="100"/>
      <c r="JY11" s="100"/>
      <c r="JZ11" s="100"/>
      <c r="KA11" s="100"/>
      <c r="KB11" s="100"/>
      <c r="KC11" s="100"/>
      <c r="KD11" s="100"/>
      <c r="KE11" s="100"/>
      <c r="KF11" s="100"/>
      <c r="KG11" s="100"/>
      <c r="KH11" s="100"/>
      <c r="KI11" s="100"/>
      <c r="KJ11" s="100"/>
      <c r="KK11" s="100"/>
      <c r="KL11" s="100"/>
      <c r="KM11" s="100"/>
      <c r="KN11" s="100"/>
      <c r="KO11" s="100"/>
      <c r="KP11" s="100"/>
      <c r="KQ11" s="100"/>
      <c r="KR11" s="100"/>
      <c r="KS11" s="100"/>
      <c r="KT11" s="100"/>
      <c r="KU11" s="100"/>
      <c r="KV11" s="100"/>
      <c r="KW11" s="100"/>
      <c r="KX11" s="100"/>
      <c r="KY11" s="100"/>
      <c r="KZ11" s="100"/>
      <c r="LA11" s="100"/>
      <c r="LB11" s="100"/>
      <c r="LC11" s="100"/>
      <c r="LD11" s="100"/>
      <c r="LE11" s="100"/>
      <c r="LF11" s="100"/>
      <c r="LG11" s="100"/>
      <c r="LH11" s="100"/>
      <c r="LI11" s="100"/>
      <c r="LJ11" s="100"/>
      <c r="LK11" s="100"/>
      <c r="LL11" s="100"/>
      <c r="LM11" s="100"/>
      <c r="LN11" s="100"/>
      <c r="LO11" s="100"/>
      <c r="LP11" s="100"/>
      <c r="LQ11" s="100"/>
      <c r="LR11" s="100"/>
      <c r="LS11" s="100"/>
      <c r="LT11" s="100"/>
      <c r="LU11" s="100"/>
      <c r="LV11" s="100"/>
      <c r="LW11" s="100"/>
      <c r="LX11" s="100"/>
      <c r="LY11" s="100"/>
      <c r="LZ11" s="100"/>
      <c r="MA11" s="100"/>
      <c r="MB11" s="100"/>
      <c r="MC11" s="100"/>
      <c r="MD11" s="100"/>
      <c r="ME11" s="100"/>
      <c r="MF11" s="100"/>
      <c r="MG11" s="100"/>
      <c r="MH11" s="100"/>
      <c r="MI11" s="100"/>
      <c r="MJ11" s="100"/>
      <c r="MK11" s="100"/>
      <c r="ML11" s="100"/>
      <c r="MM11" s="100"/>
      <c r="MN11" s="100"/>
      <c r="MO11" s="100"/>
      <c r="MP11" s="100"/>
      <c r="MQ11" s="100"/>
      <c r="MR11" s="100"/>
      <c r="MS11" s="100"/>
      <c r="MT11" s="100"/>
      <c r="MU11" s="100"/>
      <c r="MV11" s="100"/>
      <c r="MW11" s="100"/>
      <c r="MX11" s="100"/>
      <c r="MY11" s="100"/>
      <c r="MZ11" s="100"/>
      <c r="NA11" s="100"/>
      <c r="NB11" s="100"/>
      <c r="NC11" s="100"/>
      <c r="ND11" s="100"/>
    </row>
    <row r="12" spans="1:377" ht="17.25" customHeight="1">
      <c r="A12" s="101" t="s">
        <v>374</v>
      </c>
      <c r="B12" s="101"/>
      <c r="C12" s="101"/>
      <c r="D12" s="7">
        <v>5</v>
      </c>
      <c r="E12" s="7">
        <v>5</v>
      </c>
      <c r="F12" s="7">
        <v>5</v>
      </c>
      <c r="G12" s="8">
        <v>4</v>
      </c>
      <c r="H12" s="9">
        <v>5</v>
      </c>
      <c r="I12" s="10">
        <v>4</v>
      </c>
      <c r="J12" s="9">
        <v>5</v>
      </c>
      <c r="K12" s="10">
        <v>4</v>
      </c>
      <c r="L12" s="9">
        <v>5</v>
      </c>
      <c r="M12" s="9">
        <v>5</v>
      </c>
      <c r="N12" s="10">
        <v>4</v>
      </c>
      <c r="O12" s="9">
        <v>5</v>
      </c>
      <c r="P12" s="10">
        <v>4</v>
      </c>
      <c r="Q12" s="9">
        <v>5</v>
      </c>
      <c r="R12" s="10">
        <v>4</v>
      </c>
      <c r="S12" s="9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9">
        <v>5</v>
      </c>
      <c r="AA12" s="11">
        <v>2</v>
      </c>
      <c r="AB12" s="11">
        <v>2</v>
      </c>
      <c r="AC12" s="11">
        <v>2</v>
      </c>
      <c r="AD12" s="11">
        <v>2</v>
      </c>
      <c r="AE12" s="11">
        <v>2</v>
      </c>
      <c r="AF12" s="11">
        <v>2</v>
      </c>
      <c r="AG12" s="11">
        <v>2</v>
      </c>
      <c r="AH12" s="12" t="s">
        <v>375</v>
      </c>
      <c r="AI12" s="12" t="s">
        <v>375</v>
      </c>
      <c r="AJ12" s="10">
        <v>4</v>
      </c>
      <c r="AK12" s="10">
        <v>4</v>
      </c>
      <c r="AL12" s="10">
        <v>4</v>
      </c>
      <c r="AM12" s="10">
        <v>4</v>
      </c>
      <c r="AN12" s="11">
        <v>2</v>
      </c>
      <c r="AO12" s="9">
        <v>5</v>
      </c>
      <c r="AP12" s="11">
        <v>2</v>
      </c>
      <c r="AQ12" s="11">
        <v>2</v>
      </c>
      <c r="AR12" s="11">
        <v>2</v>
      </c>
      <c r="AS12" s="12" t="s">
        <v>375</v>
      </c>
      <c r="AT12" s="11">
        <v>2</v>
      </c>
      <c r="AU12" s="9">
        <v>5</v>
      </c>
      <c r="AV12" s="11">
        <v>2</v>
      </c>
      <c r="AW12" s="11">
        <v>2</v>
      </c>
      <c r="AX12" s="9">
        <v>5</v>
      </c>
      <c r="AY12" s="10">
        <v>4</v>
      </c>
      <c r="AZ12" s="11">
        <v>2</v>
      </c>
      <c r="BA12" s="10">
        <v>4</v>
      </c>
      <c r="BB12" s="11">
        <v>2</v>
      </c>
      <c r="BC12" s="10">
        <v>4</v>
      </c>
      <c r="BD12" s="11">
        <v>2</v>
      </c>
      <c r="BE12" s="10">
        <v>4</v>
      </c>
      <c r="BF12" s="11">
        <v>2</v>
      </c>
      <c r="BG12" s="10">
        <v>4</v>
      </c>
      <c r="BH12" s="10">
        <v>4</v>
      </c>
      <c r="BI12" s="10">
        <v>4</v>
      </c>
      <c r="BJ12" s="10">
        <v>4</v>
      </c>
      <c r="BK12" s="10">
        <v>4</v>
      </c>
      <c r="BL12" s="10">
        <v>4</v>
      </c>
      <c r="BM12" s="9">
        <v>5</v>
      </c>
      <c r="BN12" s="9">
        <v>5</v>
      </c>
      <c r="BO12" s="10">
        <v>4</v>
      </c>
      <c r="BP12" s="10">
        <v>4</v>
      </c>
      <c r="BQ12" s="13">
        <v>4</v>
      </c>
      <c r="BR12" s="9">
        <v>5</v>
      </c>
      <c r="BS12" s="9">
        <v>5</v>
      </c>
      <c r="BT12" s="11">
        <v>9</v>
      </c>
      <c r="BU12" s="11">
        <v>9</v>
      </c>
      <c r="BV12" s="9">
        <v>5</v>
      </c>
      <c r="BW12" s="9">
        <v>5</v>
      </c>
      <c r="BX12" s="9">
        <v>5</v>
      </c>
      <c r="BY12" s="9">
        <v>5</v>
      </c>
      <c r="BZ12" s="9">
        <v>5</v>
      </c>
      <c r="CA12" s="9">
        <v>5</v>
      </c>
      <c r="CB12" s="9">
        <v>5</v>
      </c>
      <c r="CC12" s="9">
        <v>5</v>
      </c>
      <c r="CD12" s="11">
        <v>9</v>
      </c>
      <c r="CE12" s="9">
        <v>5</v>
      </c>
      <c r="CF12" s="9">
        <v>5</v>
      </c>
      <c r="CG12" s="11">
        <v>9</v>
      </c>
      <c r="CH12" s="9">
        <v>5</v>
      </c>
      <c r="CI12" s="9">
        <v>5</v>
      </c>
      <c r="CJ12" s="10">
        <v>4</v>
      </c>
      <c r="CK12" s="10">
        <v>4</v>
      </c>
      <c r="CL12" s="10">
        <v>4</v>
      </c>
      <c r="CM12" s="10">
        <v>4</v>
      </c>
      <c r="CN12" s="10">
        <v>4</v>
      </c>
      <c r="CO12" s="10">
        <v>4</v>
      </c>
      <c r="CP12" s="11">
        <v>2</v>
      </c>
      <c r="CQ12" s="11">
        <v>2</v>
      </c>
      <c r="CR12" s="9">
        <v>5</v>
      </c>
      <c r="CS12" s="9">
        <v>5</v>
      </c>
      <c r="CT12" s="10">
        <v>4</v>
      </c>
      <c r="CU12" s="9">
        <v>5</v>
      </c>
      <c r="CV12" s="9">
        <v>5</v>
      </c>
      <c r="CW12" s="9">
        <v>5</v>
      </c>
      <c r="CX12" s="10">
        <v>4</v>
      </c>
      <c r="CY12" s="12" t="s">
        <v>375</v>
      </c>
      <c r="CZ12" s="12" t="s">
        <v>375</v>
      </c>
      <c r="DA12" s="9">
        <v>5</v>
      </c>
      <c r="DB12" s="10">
        <v>4</v>
      </c>
      <c r="DC12" s="10">
        <v>4</v>
      </c>
      <c r="DD12" s="10">
        <v>4</v>
      </c>
      <c r="DE12" s="10">
        <v>4</v>
      </c>
      <c r="DF12" s="9">
        <v>5</v>
      </c>
      <c r="DG12" s="10">
        <v>4</v>
      </c>
      <c r="DH12" s="10">
        <v>4</v>
      </c>
      <c r="DI12" s="10">
        <v>4</v>
      </c>
      <c r="DJ12" s="10">
        <v>4</v>
      </c>
      <c r="DK12" s="9">
        <v>5</v>
      </c>
      <c r="DL12" s="9">
        <v>5</v>
      </c>
      <c r="DM12" s="9">
        <v>5</v>
      </c>
      <c r="DN12" s="9">
        <v>5</v>
      </c>
      <c r="DO12" s="9">
        <v>5</v>
      </c>
      <c r="DP12" s="9">
        <v>5</v>
      </c>
      <c r="DQ12" s="11">
        <v>2</v>
      </c>
      <c r="DR12" s="11">
        <v>2</v>
      </c>
      <c r="DS12" s="11">
        <v>2</v>
      </c>
      <c r="DT12" s="11">
        <v>3</v>
      </c>
      <c r="DU12" s="11">
        <v>3</v>
      </c>
      <c r="DV12" s="11">
        <v>3</v>
      </c>
      <c r="DW12" s="11">
        <v>3</v>
      </c>
      <c r="DX12" s="12" t="s">
        <v>375</v>
      </c>
      <c r="DY12" s="11">
        <v>2</v>
      </c>
      <c r="DZ12" s="9">
        <v>5</v>
      </c>
      <c r="EA12" s="9">
        <v>5</v>
      </c>
      <c r="EB12" s="12" t="s">
        <v>375</v>
      </c>
      <c r="EC12" s="12" t="s">
        <v>375</v>
      </c>
      <c r="ED12" s="10">
        <v>4</v>
      </c>
      <c r="EE12" s="12" t="s">
        <v>375</v>
      </c>
      <c r="EF12" s="12" t="s">
        <v>375</v>
      </c>
      <c r="EG12" s="10">
        <v>4</v>
      </c>
      <c r="EH12" s="11">
        <v>3</v>
      </c>
      <c r="EI12" s="12" t="s">
        <v>375</v>
      </c>
      <c r="EJ12" s="12" t="s">
        <v>375</v>
      </c>
      <c r="EK12" s="13">
        <v>4</v>
      </c>
      <c r="EL12" s="13">
        <v>4</v>
      </c>
      <c r="EM12" s="10">
        <v>4</v>
      </c>
      <c r="EN12" s="10">
        <v>4</v>
      </c>
      <c r="EO12" s="13">
        <v>4</v>
      </c>
      <c r="EP12" s="13">
        <v>4</v>
      </c>
      <c r="EQ12" s="9">
        <v>5</v>
      </c>
      <c r="ER12" s="9">
        <v>5</v>
      </c>
      <c r="ES12" s="9">
        <v>5</v>
      </c>
      <c r="ET12" s="11">
        <v>3</v>
      </c>
      <c r="EU12" s="11">
        <v>3</v>
      </c>
      <c r="EV12" s="11">
        <v>3</v>
      </c>
      <c r="EW12" s="9">
        <v>5</v>
      </c>
      <c r="EX12" s="9">
        <v>5</v>
      </c>
      <c r="EY12" s="9">
        <v>5</v>
      </c>
      <c r="EZ12" s="9">
        <v>5</v>
      </c>
      <c r="FA12" s="9">
        <v>5</v>
      </c>
      <c r="FB12" s="9">
        <v>5</v>
      </c>
      <c r="FC12" s="9">
        <v>5</v>
      </c>
      <c r="FD12" s="11">
        <v>9</v>
      </c>
      <c r="FE12" s="9">
        <v>5</v>
      </c>
      <c r="FF12" s="11">
        <v>9</v>
      </c>
      <c r="FG12" s="11">
        <v>9</v>
      </c>
      <c r="FH12" s="9">
        <v>5</v>
      </c>
      <c r="FI12" s="9">
        <v>5</v>
      </c>
      <c r="FJ12" s="11">
        <v>9</v>
      </c>
      <c r="FK12" s="12" t="s">
        <v>375</v>
      </c>
      <c r="FL12" s="12" t="s">
        <v>375</v>
      </c>
      <c r="FM12" s="12" t="s">
        <v>375</v>
      </c>
      <c r="FN12" s="12" t="s">
        <v>375</v>
      </c>
      <c r="FO12" s="9">
        <v>5</v>
      </c>
      <c r="FP12" s="9">
        <v>5</v>
      </c>
      <c r="FQ12" s="9">
        <v>5</v>
      </c>
      <c r="FR12" s="9">
        <v>5</v>
      </c>
      <c r="FS12" s="9">
        <v>5</v>
      </c>
      <c r="FT12" s="10">
        <v>4</v>
      </c>
      <c r="FU12" s="9">
        <v>5</v>
      </c>
      <c r="FV12" s="13">
        <v>4</v>
      </c>
      <c r="FW12" s="13">
        <v>4</v>
      </c>
      <c r="FX12" s="13">
        <v>4</v>
      </c>
      <c r="FY12" s="11">
        <v>3</v>
      </c>
      <c r="FZ12" s="13">
        <v>4</v>
      </c>
      <c r="GA12" s="13">
        <v>4</v>
      </c>
      <c r="GB12" s="11">
        <v>3</v>
      </c>
      <c r="GC12" s="13">
        <v>4</v>
      </c>
      <c r="GD12" s="11">
        <v>2</v>
      </c>
      <c r="GE12" s="11">
        <v>2</v>
      </c>
      <c r="GF12" s="11">
        <v>2</v>
      </c>
      <c r="GG12" s="11">
        <v>2</v>
      </c>
      <c r="GH12" s="9">
        <v>5</v>
      </c>
      <c r="GI12" s="11">
        <v>2</v>
      </c>
      <c r="GJ12" s="9">
        <v>5</v>
      </c>
      <c r="GK12" s="9">
        <v>5</v>
      </c>
      <c r="GL12" s="9">
        <v>5</v>
      </c>
      <c r="GM12" s="9">
        <v>5</v>
      </c>
      <c r="GN12" s="11">
        <v>3</v>
      </c>
      <c r="GO12" s="11">
        <v>3</v>
      </c>
      <c r="GP12" s="11">
        <v>2</v>
      </c>
      <c r="GQ12" s="11">
        <v>3</v>
      </c>
      <c r="GR12" s="9">
        <v>5</v>
      </c>
      <c r="GS12" s="11">
        <v>2</v>
      </c>
      <c r="GT12" s="11">
        <v>3</v>
      </c>
      <c r="GU12" s="11">
        <v>3</v>
      </c>
      <c r="GV12" s="11">
        <v>3</v>
      </c>
      <c r="GW12" s="11">
        <v>3</v>
      </c>
      <c r="GX12" s="11">
        <v>3</v>
      </c>
      <c r="GY12" s="10">
        <v>4</v>
      </c>
      <c r="GZ12" s="10">
        <v>4</v>
      </c>
      <c r="HA12" s="10">
        <v>4</v>
      </c>
      <c r="HB12" s="10">
        <v>4</v>
      </c>
      <c r="HC12" s="9">
        <v>5</v>
      </c>
      <c r="HD12" s="10">
        <v>4</v>
      </c>
      <c r="HE12" s="10">
        <v>4</v>
      </c>
      <c r="HF12" s="9">
        <v>5</v>
      </c>
      <c r="HG12" s="9">
        <v>5</v>
      </c>
      <c r="HH12" s="11">
        <v>6</v>
      </c>
      <c r="HI12" s="9">
        <v>5</v>
      </c>
      <c r="HJ12" s="10">
        <v>4</v>
      </c>
      <c r="HK12" s="9">
        <v>5</v>
      </c>
      <c r="HL12" s="10">
        <v>4</v>
      </c>
      <c r="HM12" s="9">
        <v>5</v>
      </c>
      <c r="HN12" s="9">
        <v>5</v>
      </c>
      <c r="HO12" s="9">
        <v>5</v>
      </c>
      <c r="HP12" s="9">
        <v>5</v>
      </c>
      <c r="HQ12" s="9">
        <v>5</v>
      </c>
      <c r="HR12" s="10">
        <v>4</v>
      </c>
      <c r="HS12" s="9">
        <v>5</v>
      </c>
      <c r="HT12" s="10">
        <v>4</v>
      </c>
      <c r="HU12" s="11">
        <v>9</v>
      </c>
      <c r="HV12" s="9">
        <v>5</v>
      </c>
      <c r="HW12" s="11">
        <v>3</v>
      </c>
      <c r="HX12" s="11">
        <v>3</v>
      </c>
      <c r="HY12" s="13">
        <v>4</v>
      </c>
      <c r="HZ12" s="13">
        <v>4</v>
      </c>
      <c r="IA12" s="13">
        <v>4</v>
      </c>
      <c r="IB12" s="13">
        <v>4</v>
      </c>
      <c r="IC12" s="13">
        <v>4</v>
      </c>
      <c r="ID12" s="13">
        <v>4</v>
      </c>
      <c r="IE12" s="13">
        <v>4</v>
      </c>
      <c r="IF12" s="11">
        <v>3</v>
      </c>
      <c r="IG12" s="11">
        <v>3</v>
      </c>
      <c r="IH12" s="12" t="s">
        <v>375</v>
      </c>
      <c r="II12" s="12" t="s">
        <v>375</v>
      </c>
      <c r="IJ12" s="12" t="s">
        <v>375</v>
      </c>
      <c r="IK12" s="12" t="s">
        <v>375</v>
      </c>
      <c r="IL12" s="12" t="s">
        <v>375</v>
      </c>
      <c r="IM12" s="9">
        <v>5</v>
      </c>
      <c r="IN12" s="9">
        <v>5</v>
      </c>
      <c r="IO12" s="13">
        <v>4</v>
      </c>
      <c r="IP12" s="9">
        <v>5</v>
      </c>
      <c r="IQ12" s="13">
        <v>4</v>
      </c>
      <c r="IR12" s="13">
        <v>4</v>
      </c>
      <c r="IS12" s="9">
        <v>5</v>
      </c>
      <c r="IT12" s="13">
        <v>4</v>
      </c>
      <c r="IU12" s="9">
        <v>5</v>
      </c>
      <c r="IV12" s="9">
        <v>5</v>
      </c>
      <c r="IW12" s="13">
        <v>4</v>
      </c>
      <c r="IX12" s="9">
        <v>5</v>
      </c>
      <c r="IY12" s="9">
        <v>5</v>
      </c>
      <c r="IZ12" s="13">
        <v>4</v>
      </c>
      <c r="JA12" s="9">
        <v>5</v>
      </c>
      <c r="JB12" s="9">
        <v>5</v>
      </c>
      <c r="JC12" s="13">
        <v>4</v>
      </c>
      <c r="JD12" s="11">
        <v>3</v>
      </c>
      <c r="JE12" s="13">
        <v>4</v>
      </c>
      <c r="JF12" s="11">
        <v>3</v>
      </c>
      <c r="JG12" s="11">
        <v>3</v>
      </c>
      <c r="JH12" s="11">
        <v>2</v>
      </c>
      <c r="JI12" s="11">
        <v>3</v>
      </c>
      <c r="JJ12" s="11">
        <v>2</v>
      </c>
      <c r="JK12" s="11">
        <v>3</v>
      </c>
      <c r="JL12" s="13">
        <v>4</v>
      </c>
      <c r="JM12" s="11">
        <v>2</v>
      </c>
      <c r="JN12" s="11">
        <v>2</v>
      </c>
      <c r="JO12" s="11">
        <v>2</v>
      </c>
      <c r="JP12" s="13">
        <v>4</v>
      </c>
      <c r="JQ12" s="10">
        <v>4</v>
      </c>
      <c r="JR12" s="10">
        <v>4</v>
      </c>
      <c r="JS12" s="10">
        <v>4</v>
      </c>
      <c r="JT12" s="10">
        <v>4</v>
      </c>
      <c r="JU12" s="10">
        <v>4</v>
      </c>
      <c r="JV12" s="10">
        <v>4</v>
      </c>
      <c r="JW12" s="10">
        <v>4</v>
      </c>
      <c r="JX12" s="9">
        <v>5</v>
      </c>
      <c r="JY12" s="9">
        <v>5</v>
      </c>
      <c r="JZ12" s="9">
        <v>5</v>
      </c>
      <c r="KA12" s="9">
        <v>5</v>
      </c>
      <c r="KB12" s="9">
        <v>5</v>
      </c>
      <c r="KC12" s="9">
        <v>5</v>
      </c>
      <c r="KD12" s="9">
        <v>5</v>
      </c>
      <c r="KE12" s="9">
        <v>5</v>
      </c>
      <c r="KF12" s="9">
        <v>5</v>
      </c>
      <c r="KG12" s="9">
        <v>5</v>
      </c>
      <c r="KH12" s="9">
        <v>5</v>
      </c>
      <c r="KI12" s="9">
        <v>5</v>
      </c>
      <c r="KJ12" s="9">
        <v>5</v>
      </c>
      <c r="KK12" s="9">
        <v>5</v>
      </c>
      <c r="KL12" s="10">
        <v>4</v>
      </c>
      <c r="KM12" s="12" t="s">
        <v>375</v>
      </c>
      <c r="KN12" s="12" t="s">
        <v>375</v>
      </c>
      <c r="KO12" s="12" t="s">
        <v>375</v>
      </c>
      <c r="KP12" s="12" t="s">
        <v>375</v>
      </c>
      <c r="KQ12" s="12" t="s">
        <v>375</v>
      </c>
      <c r="KR12" s="12" t="s">
        <v>375</v>
      </c>
      <c r="KS12" s="12" t="s">
        <v>375</v>
      </c>
      <c r="KT12" s="12" t="s">
        <v>375</v>
      </c>
      <c r="KU12" s="12" t="s">
        <v>375</v>
      </c>
      <c r="KV12" s="12" t="s">
        <v>375</v>
      </c>
      <c r="KW12" s="12" t="s">
        <v>375</v>
      </c>
      <c r="KX12" s="12" t="s">
        <v>375</v>
      </c>
      <c r="KY12" s="11">
        <v>2</v>
      </c>
      <c r="KZ12" s="12" t="s">
        <v>375</v>
      </c>
      <c r="LA12" s="12" t="s">
        <v>375</v>
      </c>
      <c r="LB12" s="12" t="s">
        <v>375</v>
      </c>
      <c r="LC12" s="12" t="s">
        <v>375</v>
      </c>
      <c r="LD12" s="12" t="s">
        <v>375</v>
      </c>
      <c r="LE12" s="12" t="s">
        <v>375</v>
      </c>
      <c r="LF12" s="11">
        <v>3</v>
      </c>
      <c r="LG12" s="10">
        <v>4</v>
      </c>
      <c r="LH12" s="9">
        <v>5</v>
      </c>
      <c r="LI12" s="9">
        <v>5</v>
      </c>
      <c r="LJ12" s="11">
        <v>2</v>
      </c>
      <c r="LK12" s="10">
        <v>4</v>
      </c>
      <c r="LL12" s="10">
        <v>4</v>
      </c>
      <c r="LM12" s="10">
        <v>4</v>
      </c>
      <c r="LN12" s="12" t="s">
        <v>375</v>
      </c>
      <c r="LO12" s="12" t="s">
        <v>375</v>
      </c>
      <c r="LP12" s="12" t="s">
        <v>375</v>
      </c>
      <c r="LQ12" s="12" t="s">
        <v>375</v>
      </c>
      <c r="LR12" s="12" t="s">
        <v>375</v>
      </c>
      <c r="LS12" s="13">
        <v>4</v>
      </c>
      <c r="LT12" s="11">
        <v>3</v>
      </c>
      <c r="LU12" s="9">
        <v>5</v>
      </c>
      <c r="LV12" s="11">
        <v>3</v>
      </c>
      <c r="LW12" s="11">
        <v>3</v>
      </c>
      <c r="LX12" s="9">
        <v>5</v>
      </c>
      <c r="LY12" s="13">
        <v>4</v>
      </c>
      <c r="LZ12" s="13">
        <v>4</v>
      </c>
      <c r="MA12" s="11">
        <v>3</v>
      </c>
      <c r="MB12" s="13">
        <v>4</v>
      </c>
      <c r="MC12" s="11">
        <v>2</v>
      </c>
      <c r="MD12" s="11">
        <v>2</v>
      </c>
      <c r="ME12" s="11">
        <v>2</v>
      </c>
      <c r="MF12" s="11">
        <v>2</v>
      </c>
      <c r="MG12" s="9">
        <v>5</v>
      </c>
      <c r="MH12" s="9">
        <v>5</v>
      </c>
      <c r="MI12" s="9">
        <v>5</v>
      </c>
      <c r="MJ12" s="9">
        <v>5</v>
      </c>
      <c r="MK12" s="9">
        <v>5</v>
      </c>
      <c r="ML12" s="9">
        <v>5</v>
      </c>
      <c r="MM12" s="9">
        <v>5</v>
      </c>
      <c r="MN12" s="12" t="s">
        <v>375</v>
      </c>
      <c r="MO12" s="12" t="s">
        <v>375</v>
      </c>
      <c r="MP12" s="12" t="s">
        <v>375</v>
      </c>
      <c r="MQ12" s="12" t="s">
        <v>375</v>
      </c>
      <c r="MR12" s="11">
        <v>3</v>
      </c>
      <c r="MS12" s="12" t="s">
        <v>375</v>
      </c>
      <c r="MT12" s="11">
        <v>3</v>
      </c>
      <c r="MU12" s="12" t="s">
        <v>375</v>
      </c>
      <c r="MV12" s="11">
        <v>3</v>
      </c>
      <c r="MW12" s="9">
        <v>5</v>
      </c>
      <c r="MX12" s="9">
        <v>5</v>
      </c>
      <c r="MY12" s="12" t="s">
        <v>375</v>
      </c>
      <c r="MZ12" s="12" t="s">
        <v>375</v>
      </c>
      <c r="NA12" s="12" t="s">
        <v>375</v>
      </c>
      <c r="NB12" s="10">
        <v>4</v>
      </c>
      <c r="NC12" s="14">
        <v>4</v>
      </c>
      <c r="ND12" s="10">
        <v>4</v>
      </c>
    </row>
    <row r="13" spans="1:377" ht="19.5" customHeight="1">
      <c r="A13" s="15" t="s">
        <v>376</v>
      </c>
      <c r="B13" s="16"/>
      <c r="C13" s="17" t="s">
        <v>377</v>
      </c>
      <c r="D13" s="18">
        <v>2507.37</v>
      </c>
      <c r="E13" s="18">
        <f>63.1+2842.93</f>
        <v>2906.0299999999997</v>
      </c>
      <c r="F13" s="18">
        <v>2877.15</v>
      </c>
      <c r="G13" s="18">
        <f>2618.8+228.2</f>
        <v>2847</v>
      </c>
      <c r="H13" s="18">
        <v>2893.02</v>
      </c>
      <c r="I13" s="18">
        <f>1511.13+186.3</f>
        <v>1697.43</v>
      </c>
      <c r="J13" s="18">
        <v>2700.25</v>
      </c>
      <c r="K13" s="18">
        <f>1539.76+247.9+248.8</f>
        <v>2036.46</v>
      </c>
      <c r="L13" s="18">
        <v>2902.6</v>
      </c>
      <c r="M13" s="18">
        <v>3811.79</v>
      </c>
      <c r="N13" s="18">
        <f>1512.44+500.15</f>
        <v>2012.5900000000001</v>
      </c>
      <c r="O13" s="18">
        <v>2742.63</v>
      </c>
      <c r="P13" s="18">
        <v>2023.1</v>
      </c>
      <c r="Q13" s="18">
        <v>2949.02</v>
      </c>
      <c r="R13" s="18">
        <v>1490.22</v>
      </c>
      <c r="S13" s="18">
        <v>3872.82</v>
      </c>
      <c r="T13" s="18">
        <v>2555.38</v>
      </c>
      <c r="U13" s="18">
        <v>2900.66</v>
      </c>
      <c r="V13" s="18">
        <v>2883.37</v>
      </c>
      <c r="W13" s="18">
        <v>2898.26</v>
      </c>
      <c r="X13" s="18">
        <v>2856.75</v>
      </c>
      <c r="Y13" s="18">
        <v>2900.96</v>
      </c>
      <c r="Z13" s="18">
        <v>3853</v>
      </c>
      <c r="AA13" s="18">
        <v>641.29999999999995</v>
      </c>
      <c r="AB13" s="18">
        <v>638.29999999999995</v>
      </c>
      <c r="AC13" s="18">
        <v>629</v>
      </c>
      <c r="AD13" s="18">
        <v>425.3</v>
      </c>
      <c r="AE13" s="18">
        <v>750.1</v>
      </c>
      <c r="AF13" s="18">
        <v>645.1</v>
      </c>
      <c r="AG13" s="18">
        <v>644.95000000000005</v>
      </c>
      <c r="AH13" s="19">
        <v>58.3</v>
      </c>
      <c r="AI13" s="19">
        <v>41.2</v>
      </c>
      <c r="AJ13" s="18">
        <v>1501.51</v>
      </c>
      <c r="AK13" s="18">
        <v>1486.4</v>
      </c>
      <c r="AL13" s="18">
        <v>1487.8</v>
      </c>
      <c r="AM13" s="18">
        <v>2058.62</v>
      </c>
      <c r="AN13" s="18">
        <v>696</v>
      </c>
      <c r="AO13" s="18">
        <v>1429.51</v>
      </c>
      <c r="AP13" s="18">
        <v>336</v>
      </c>
      <c r="AQ13" s="18">
        <v>336</v>
      </c>
      <c r="AR13" s="18">
        <v>1029.48</v>
      </c>
      <c r="AS13" s="19">
        <v>166.7</v>
      </c>
      <c r="AT13" s="18">
        <v>429.3</v>
      </c>
      <c r="AU13" s="18">
        <f>173.4+4992.42</f>
        <v>5165.82</v>
      </c>
      <c r="AV13" s="18">
        <v>623.28</v>
      </c>
      <c r="AW13" s="18">
        <v>424.3</v>
      </c>
      <c r="AX13" s="18">
        <v>923.1</v>
      </c>
      <c r="AY13" s="18">
        <f>3098.2+120.2</f>
        <v>3218.3999999999996</v>
      </c>
      <c r="AZ13" s="18">
        <v>1054.8</v>
      </c>
      <c r="BA13" s="18">
        <f>1240.8+70.3</f>
        <v>1311.1</v>
      </c>
      <c r="BB13" s="18">
        <v>1076.0999999999999</v>
      </c>
      <c r="BC13" s="18">
        <f>3996.7+350.3</f>
        <v>4347</v>
      </c>
      <c r="BD13" s="18">
        <v>633.54</v>
      </c>
      <c r="BE13" s="18">
        <f>3763.7+853.7</f>
        <v>4617.3999999999996</v>
      </c>
      <c r="BF13" s="18">
        <v>1078.0999999999999</v>
      </c>
      <c r="BG13" s="18">
        <f>994.34+326.7</f>
        <v>1321.04</v>
      </c>
      <c r="BH13" s="18">
        <v>2002.82</v>
      </c>
      <c r="BI13" s="18">
        <v>1465.43</v>
      </c>
      <c r="BJ13" s="18">
        <v>2827.4</v>
      </c>
      <c r="BK13" s="18">
        <f>2979.6+1833.8</f>
        <v>4813.3999999999996</v>
      </c>
      <c r="BL13" s="18">
        <f>4103.83+1959.6</f>
        <v>6063.43</v>
      </c>
      <c r="BM13" s="18">
        <v>2556.3000000000002</v>
      </c>
      <c r="BN13" s="18">
        <f>2602.86+613.4</f>
        <v>3216.26</v>
      </c>
      <c r="BO13" s="18">
        <f>2486.1+843.6</f>
        <v>3329.7</v>
      </c>
      <c r="BP13" s="18">
        <f>2153.47+276.9</f>
        <v>2430.37</v>
      </c>
      <c r="BQ13" s="18">
        <f>3461.51+734.6</f>
        <v>4196.1100000000006</v>
      </c>
      <c r="BR13" s="18">
        <f>2739.33+160.82</f>
        <v>2900.15</v>
      </c>
      <c r="BS13" s="18">
        <v>2909.64</v>
      </c>
      <c r="BT13" s="18">
        <v>7940.25</v>
      </c>
      <c r="BU13" s="18">
        <v>4045.63</v>
      </c>
      <c r="BV13" s="18">
        <v>4506.58</v>
      </c>
      <c r="BW13" s="18">
        <v>4485.63</v>
      </c>
      <c r="BX13" s="18">
        <v>2714.72</v>
      </c>
      <c r="BY13" s="18">
        <v>4419.93</v>
      </c>
      <c r="BZ13" s="18">
        <f>4180.26+224.5</f>
        <v>4404.76</v>
      </c>
      <c r="CA13" s="18">
        <f>4277.93+179.9</f>
        <v>4457.83</v>
      </c>
      <c r="CB13" s="18">
        <f>4320.04+60</f>
        <v>4380.04</v>
      </c>
      <c r="CC13" s="18">
        <v>2719.4</v>
      </c>
      <c r="CD13" s="18">
        <v>4017.09</v>
      </c>
      <c r="CE13" s="18">
        <f>2564.7+164.7</f>
        <v>2729.3999999999996</v>
      </c>
      <c r="CF13" s="18">
        <v>4451.51</v>
      </c>
      <c r="CG13" s="18">
        <v>3426.6</v>
      </c>
      <c r="CH13" s="18">
        <f>4391.56+59.3</f>
        <v>4450.8600000000006</v>
      </c>
      <c r="CI13" s="18">
        <v>2740.06</v>
      </c>
      <c r="CJ13" s="18">
        <v>1487.79</v>
      </c>
      <c r="CK13" s="18">
        <v>2110.6</v>
      </c>
      <c r="CL13" s="18">
        <v>1323.33</v>
      </c>
      <c r="CM13" s="18">
        <v>1477.6</v>
      </c>
      <c r="CN13" s="18">
        <v>2516.81</v>
      </c>
      <c r="CO13" s="18">
        <v>2522.61</v>
      </c>
      <c r="CP13" s="18">
        <v>439.27</v>
      </c>
      <c r="CQ13" s="18">
        <v>419</v>
      </c>
      <c r="CR13" s="18">
        <v>1851</v>
      </c>
      <c r="CS13" s="18">
        <v>2548.36</v>
      </c>
      <c r="CT13" s="18">
        <v>1492.61</v>
      </c>
      <c r="CU13" s="18">
        <v>3222.73</v>
      </c>
      <c r="CV13" s="18">
        <f>43.3+1799.92</f>
        <v>1843.22</v>
      </c>
      <c r="CW13" s="18">
        <v>2555.92</v>
      </c>
      <c r="CX13" s="18">
        <f>1781.5+571.6</f>
        <v>2353.1</v>
      </c>
      <c r="CY13" s="19">
        <v>73.099999999999994</v>
      </c>
      <c r="CZ13" s="19">
        <v>104.1</v>
      </c>
      <c r="DA13" s="18">
        <v>2556.48</v>
      </c>
      <c r="DB13" s="18">
        <f>60+2547.83</f>
        <v>2607.83</v>
      </c>
      <c r="DC13" s="18">
        <v>2096.4499999999998</v>
      </c>
      <c r="DD13" s="18">
        <f>86.6+1943.4</f>
        <v>2030</v>
      </c>
      <c r="DE13" s="18">
        <v>1507.69</v>
      </c>
      <c r="DF13" s="18">
        <v>2562.48</v>
      </c>
      <c r="DG13" s="18">
        <v>2564.1</v>
      </c>
      <c r="DH13" s="18">
        <v>2460.96</v>
      </c>
      <c r="DI13" s="18">
        <v>1498.5</v>
      </c>
      <c r="DJ13" s="18">
        <v>2585.8000000000002</v>
      </c>
      <c r="DK13" s="18">
        <v>3858.21</v>
      </c>
      <c r="DL13" s="18">
        <v>2906.73</v>
      </c>
      <c r="DM13" s="18">
        <v>3852.32</v>
      </c>
      <c r="DN13" s="18">
        <v>3841.46</v>
      </c>
      <c r="DO13" s="18">
        <v>3873.58</v>
      </c>
      <c r="DP13" s="18">
        <f>2982.1+177.3</f>
        <v>3159.4</v>
      </c>
      <c r="DQ13" s="18">
        <v>614.72</v>
      </c>
      <c r="DR13" s="18">
        <v>421.55</v>
      </c>
      <c r="DS13" s="18">
        <v>630.4</v>
      </c>
      <c r="DT13" s="18">
        <v>890.8</v>
      </c>
      <c r="DU13" s="18">
        <v>1000.2</v>
      </c>
      <c r="DV13" s="18">
        <v>896.7</v>
      </c>
      <c r="DW13" s="18">
        <v>1165.43</v>
      </c>
      <c r="DX13" s="19">
        <v>137.4</v>
      </c>
      <c r="DY13" s="18">
        <v>750.5</v>
      </c>
      <c r="DZ13" s="18">
        <v>3111.8</v>
      </c>
      <c r="EA13" s="18">
        <v>3131.25</v>
      </c>
      <c r="EB13" s="19">
        <v>190.6</v>
      </c>
      <c r="EC13" s="19">
        <v>39.9</v>
      </c>
      <c r="ED13" s="18">
        <f>186.8+4103.11</f>
        <v>4289.91</v>
      </c>
      <c r="EE13" s="19">
        <v>141.9</v>
      </c>
      <c r="EF13" s="19">
        <v>43.2</v>
      </c>
      <c r="EG13" s="18">
        <f>267.5+2361.42</f>
        <v>2628.92</v>
      </c>
      <c r="EH13" s="18">
        <v>869.06</v>
      </c>
      <c r="EI13" s="19">
        <v>41.7</v>
      </c>
      <c r="EJ13" s="19">
        <v>135.9</v>
      </c>
      <c r="EK13" s="18">
        <f>2016.21+203.2</f>
        <v>2219.41</v>
      </c>
      <c r="EL13" s="18">
        <v>1283.32</v>
      </c>
      <c r="EM13" s="18">
        <v>2007.36</v>
      </c>
      <c r="EN13" s="18">
        <v>2009.22</v>
      </c>
      <c r="EO13" s="18">
        <v>4728.26</v>
      </c>
      <c r="EP13" s="18">
        <f>3192.3+301.7</f>
        <v>3494</v>
      </c>
      <c r="EQ13" s="18">
        <v>4419.55</v>
      </c>
      <c r="ER13" s="18">
        <v>2861.24</v>
      </c>
      <c r="ES13" s="18">
        <f>2609.5+1284.8</f>
        <v>3894.3</v>
      </c>
      <c r="ET13" s="18">
        <f>850.7+27.7</f>
        <v>878.40000000000009</v>
      </c>
      <c r="EU13" s="18">
        <v>1365.1</v>
      </c>
      <c r="EV13" s="18">
        <v>877.7</v>
      </c>
      <c r="EW13" s="18">
        <v>2739.7</v>
      </c>
      <c r="EX13" s="18">
        <v>1882.3</v>
      </c>
      <c r="EY13" s="18">
        <v>1870.37</v>
      </c>
      <c r="EZ13" s="18">
        <v>2524.4699999999998</v>
      </c>
      <c r="FA13" s="18">
        <v>2865.79</v>
      </c>
      <c r="FB13" s="18">
        <v>3770.28</v>
      </c>
      <c r="FC13" s="18">
        <v>2773.45</v>
      </c>
      <c r="FD13" s="18">
        <v>4000.38</v>
      </c>
      <c r="FE13" s="18">
        <v>4449.93</v>
      </c>
      <c r="FF13" s="18">
        <v>4040.19</v>
      </c>
      <c r="FG13" s="18">
        <v>4060.85</v>
      </c>
      <c r="FH13" s="18">
        <v>4470.91</v>
      </c>
      <c r="FI13" s="18">
        <f>4442.62+46.9</f>
        <v>4489.5199999999995</v>
      </c>
      <c r="FJ13" s="18">
        <v>4086.37</v>
      </c>
      <c r="FK13" s="19">
        <v>137.5</v>
      </c>
      <c r="FL13" s="19">
        <v>34.200000000000003</v>
      </c>
      <c r="FM13" s="19">
        <v>69.2</v>
      </c>
      <c r="FN13" s="19">
        <v>102.8</v>
      </c>
      <c r="FO13" s="18">
        <v>2557.77</v>
      </c>
      <c r="FP13" s="18">
        <v>2856.86</v>
      </c>
      <c r="FQ13" s="18">
        <v>2869.48</v>
      </c>
      <c r="FR13" s="18">
        <v>1868.83</v>
      </c>
      <c r="FS13" s="18">
        <v>2566.04</v>
      </c>
      <c r="FT13" s="18">
        <f>2035.5+79.3</f>
        <v>2114.8000000000002</v>
      </c>
      <c r="FU13" s="18">
        <f>3129.6+739.4</f>
        <v>3869</v>
      </c>
      <c r="FV13" s="18">
        <f>2132.06+385.4</f>
        <v>2517.46</v>
      </c>
      <c r="FW13" s="18">
        <f>2032.98+370.5</f>
        <v>2403.48</v>
      </c>
      <c r="FX13" s="18">
        <f>1762.05+675.7</f>
        <v>2437.75</v>
      </c>
      <c r="FY13" s="18">
        <f>1633.16+253.7</f>
        <v>1886.8600000000001</v>
      </c>
      <c r="FZ13" s="18">
        <f>1253.8+434.5</f>
        <v>1688.3</v>
      </c>
      <c r="GA13" s="18">
        <f>1258.05+455</f>
        <v>1713.05</v>
      </c>
      <c r="GB13" s="18">
        <f>857.92+389.2</f>
        <v>1247.1199999999999</v>
      </c>
      <c r="GC13" s="18">
        <f>2202.14+702.3</f>
        <v>2904.4399999999996</v>
      </c>
      <c r="GD13" s="18">
        <v>643.79999999999995</v>
      </c>
      <c r="GE13" s="18">
        <v>440.1</v>
      </c>
      <c r="GF13" s="18">
        <v>625.5</v>
      </c>
      <c r="GG13" s="18">
        <v>430.9</v>
      </c>
      <c r="GH13" s="18">
        <v>1442.9</v>
      </c>
      <c r="GI13" s="18">
        <v>722.27</v>
      </c>
      <c r="GJ13" s="18">
        <v>4067.65</v>
      </c>
      <c r="GK13" s="18">
        <v>2544.13</v>
      </c>
      <c r="GL13" s="18">
        <f>330.5+2176.5</f>
        <v>2507</v>
      </c>
      <c r="GM13" s="18">
        <f>309.9+4792.07</f>
        <v>5101.9699999999993</v>
      </c>
      <c r="GN13" s="18">
        <v>837.11</v>
      </c>
      <c r="GO13" s="18">
        <f>1060.1+60</f>
        <v>1120.0999999999999</v>
      </c>
      <c r="GP13" s="18">
        <v>635.82000000000005</v>
      </c>
      <c r="GQ13" s="18">
        <f>1392+227.9</f>
        <v>1619.9</v>
      </c>
      <c r="GR13" s="18">
        <v>1787.96</v>
      </c>
      <c r="GS13" s="18">
        <v>633.4</v>
      </c>
      <c r="GT13" s="18">
        <v>1092.32</v>
      </c>
      <c r="GU13" s="18">
        <v>943.7</v>
      </c>
      <c r="GV13" s="18">
        <v>1095.23</v>
      </c>
      <c r="GW13" s="18">
        <v>935.66</v>
      </c>
      <c r="GX13" s="18">
        <v>1108.4100000000001</v>
      </c>
      <c r="GY13" s="18">
        <v>1978.99</v>
      </c>
      <c r="GZ13" s="18">
        <f>596.1+1554.06</f>
        <v>2150.16</v>
      </c>
      <c r="HA13" s="18">
        <f>496.3+1529.78</f>
        <v>2026.08</v>
      </c>
      <c r="HB13" s="18">
        <f>531+1758.69</f>
        <v>2289.69</v>
      </c>
      <c r="HC13" s="18">
        <f>536.1+2224.9</f>
        <v>2761</v>
      </c>
      <c r="HD13" s="18">
        <f>2091.57+434.2</f>
        <v>2525.77</v>
      </c>
      <c r="HE13" s="18">
        <f>2006.5+286.88</f>
        <v>2293.38</v>
      </c>
      <c r="HF13" s="18">
        <v>1766.08</v>
      </c>
      <c r="HG13" s="18">
        <f>927.41+1023.71</f>
        <v>1951.12</v>
      </c>
      <c r="HH13" s="18">
        <f>928.4+4542.8</f>
        <v>5471.2</v>
      </c>
      <c r="HI13" s="18">
        <f>819.5+2339.97</f>
        <v>3159.47</v>
      </c>
      <c r="HJ13" s="18">
        <v>1565.1</v>
      </c>
      <c r="HK13" s="18">
        <f>502+2042.5</f>
        <v>2544.5</v>
      </c>
      <c r="HL13" s="18">
        <v>1412.99</v>
      </c>
      <c r="HM13" s="18">
        <f>664.1+2562.03</f>
        <v>3226.13</v>
      </c>
      <c r="HN13" s="18">
        <f>392.68+2466.47</f>
        <v>2859.1499999999996</v>
      </c>
      <c r="HO13" s="18">
        <f>82.7+2470.93</f>
        <v>2553.6299999999997</v>
      </c>
      <c r="HP13" s="18">
        <f>196.17+2429.24</f>
        <v>2625.41</v>
      </c>
      <c r="HQ13" s="18">
        <f>97.62+3679.8</f>
        <v>3777.42</v>
      </c>
      <c r="HR13" s="18">
        <v>2302.23</v>
      </c>
      <c r="HS13" s="18">
        <f>3818.56</f>
        <v>3818.56</v>
      </c>
      <c r="HT13" s="18">
        <v>2307.48</v>
      </c>
      <c r="HU13" s="18">
        <v>4031.75</v>
      </c>
      <c r="HV13" s="18">
        <f>3787.93+396.6</f>
        <v>4184.53</v>
      </c>
      <c r="HW13" s="18">
        <v>1047.5</v>
      </c>
      <c r="HX13" s="18">
        <v>1311.3</v>
      </c>
      <c r="HY13" s="18">
        <f>2898.5+556.3</f>
        <v>3454.8</v>
      </c>
      <c r="HZ13" s="18">
        <f>2433.4+390.1</f>
        <v>2823.5</v>
      </c>
      <c r="IA13" s="18">
        <v>1465.24</v>
      </c>
      <c r="IB13" s="18">
        <v>1502.38</v>
      </c>
      <c r="IC13" s="18">
        <f>1930.97+498.6</f>
        <v>2429.5700000000002</v>
      </c>
      <c r="ID13" s="18">
        <v>1502.9</v>
      </c>
      <c r="IE13" s="18">
        <f>1413.95+44.4</f>
        <v>1458.3500000000001</v>
      </c>
      <c r="IF13" s="18">
        <v>912.26</v>
      </c>
      <c r="IG13" s="18">
        <v>911</v>
      </c>
      <c r="IH13" s="19">
        <v>148.19999999999999</v>
      </c>
      <c r="II13" s="19">
        <v>214.4</v>
      </c>
      <c r="IJ13" s="19">
        <v>115.5</v>
      </c>
      <c r="IK13" s="19">
        <v>127.8</v>
      </c>
      <c r="IL13" s="19">
        <v>121.3</v>
      </c>
      <c r="IM13" s="18">
        <v>3833.68</v>
      </c>
      <c r="IN13" s="18">
        <v>2646.71</v>
      </c>
      <c r="IO13" s="18">
        <f>1837.7+160.6</f>
        <v>1998.3</v>
      </c>
      <c r="IP13" s="18">
        <f>2913.45+229.2</f>
        <v>3142.6499999999996</v>
      </c>
      <c r="IQ13" s="18">
        <v>1849.82</v>
      </c>
      <c r="IR13" s="18">
        <f>2373.46+347.4</f>
        <v>2720.86</v>
      </c>
      <c r="IS13" s="18">
        <f>4088.24+351.2</f>
        <v>4439.4399999999996</v>
      </c>
      <c r="IT13" s="18">
        <f>2989.76+580.5</f>
        <v>3570.26</v>
      </c>
      <c r="IU13" s="18">
        <v>2314.12</v>
      </c>
      <c r="IV13" s="18">
        <v>1867.51</v>
      </c>
      <c r="IW13" s="18">
        <f>2750.02+244.8</f>
        <v>2994.82</v>
      </c>
      <c r="IX13" s="18">
        <f>2317.39+276</f>
        <v>2593.39</v>
      </c>
      <c r="IY13" s="18">
        <f>2583.31+29.5</f>
        <v>2612.81</v>
      </c>
      <c r="IZ13" s="18">
        <f>2327.99+562.9</f>
        <v>2890.89</v>
      </c>
      <c r="JA13" s="18">
        <v>2594.9299999999998</v>
      </c>
      <c r="JB13" s="18">
        <f>2552.59+45.24</f>
        <v>2597.83</v>
      </c>
      <c r="JC13" s="18">
        <f>2364.43+166.3</f>
        <v>2530.73</v>
      </c>
      <c r="JD13" s="18">
        <f>1320.2+317.9</f>
        <v>1638.1</v>
      </c>
      <c r="JE13" s="18">
        <f>2403.15+451.2</f>
        <v>2854.35</v>
      </c>
      <c r="JF13" s="18">
        <f>1457.6+109.5</f>
        <v>1567.1</v>
      </c>
      <c r="JG13" s="18">
        <v>941.2</v>
      </c>
      <c r="JH13" s="18">
        <v>368.3</v>
      </c>
      <c r="JI13" s="18">
        <v>2693.6</v>
      </c>
      <c r="JJ13" s="18">
        <v>621.6</v>
      </c>
      <c r="JK13" s="18">
        <v>942.8</v>
      </c>
      <c r="JL13" s="18">
        <f>2294.02+387.3</f>
        <v>2681.32</v>
      </c>
      <c r="JM13" s="18">
        <v>426.5</v>
      </c>
      <c r="JN13" s="18">
        <f>600.26+19</f>
        <v>619.26</v>
      </c>
      <c r="JO13" s="18">
        <f>207.11+209.7</f>
        <v>416.81</v>
      </c>
      <c r="JP13" s="18">
        <f>2017+423.3</f>
        <v>2440.3000000000002</v>
      </c>
      <c r="JQ13" s="18">
        <f>160.56+2015.27</f>
        <v>2175.83</v>
      </c>
      <c r="JR13" s="18">
        <v>1515.91</v>
      </c>
      <c r="JS13" s="18">
        <v>2367.92</v>
      </c>
      <c r="JT13" s="18">
        <v>2585.39</v>
      </c>
      <c r="JU13" s="18">
        <v>2219.87</v>
      </c>
      <c r="JV13" s="18">
        <v>2269.3200000000002</v>
      </c>
      <c r="JW13" s="18">
        <f>2064.54+59.7</f>
        <v>2124.2399999999998</v>
      </c>
      <c r="JX13" s="18">
        <v>2901.23</v>
      </c>
      <c r="JY13" s="18">
        <v>2893.66</v>
      </c>
      <c r="JZ13" s="18">
        <v>3823.88</v>
      </c>
      <c r="KA13" s="18">
        <v>2865.85</v>
      </c>
      <c r="KB13" s="18">
        <v>3883.71</v>
      </c>
      <c r="KC13" s="18">
        <v>3794.05</v>
      </c>
      <c r="KD13" s="18">
        <f>3211.61+614</f>
        <v>3825.61</v>
      </c>
      <c r="KE13" s="18">
        <v>4440.1000000000004</v>
      </c>
      <c r="KF13" s="18">
        <v>2889.3</v>
      </c>
      <c r="KG13" s="18">
        <v>2487.42</v>
      </c>
      <c r="KH13" s="18">
        <v>3561.51</v>
      </c>
      <c r="KI13" s="18">
        <v>2478.4499999999998</v>
      </c>
      <c r="KJ13" s="18">
        <f>796.1+3099.06</f>
        <v>3895.16</v>
      </c>
      <c r="KK13" s="18">
        <v>2265.38</v>
      </c>
      <c r="KL13" s="18">
        <f>232.2+2500.8</f>
        <v>2733</v>
      </c>
      <c r="KM13" s="19">
        <v>71.040000000000006</v>
      </c>
      <c r="KN13" s="19">
        <v>85.8</v>
      </c>
      <c r="KO13" s="19">
        <v>78.2</v>
      </c>
      <c r="KP13" s="19">
        <v>120.2</v>
      </c>
      <c r="KQ13" s="19">
        <v>188.8</v>
      </c>
      <c r="KR13" s="19">
        <v>175.3</v>
      </c>
      <c r="KS13" s="19">
        <v>64.2</v>
      </c>
      <c r="KT13" s="19">
        <v>64.900000000000006</v>
      </c>
      <c r="KU13" s="19">
        <v>70.3</v>
      </c>
      <c r="KV13" s="19">
        <v>55.4</v>
      </c>
      <c r="KW13" s="19">
        <v>90.4</v>
      </c>
      <c r="KX13" s="19">
        <v>64</v>
      </c>
      <c r="KY13" s="18">
        <v>363.8</v>
      </c>
      <c r="KZ13" s="19">
        <v>63.8</v>
      </c>
      <c r="LA13" s="19">
        <v>40.700000000000003</v>
      </c>
      <c r="LB13" s="19">
        <v>51.4</v>
      </c>
      <c r="LC13" s="19">
        <v>81.099999999999994</v>
      </c>
      <c r="LD13" s="19">
        <v>53.1</v>
      </c>
      <c r="LE13" s="19">
        <v>151.69999999999999</v>
      </c>
      <c r="LF13" s="18">
        <f>998.7+54.8</f>
        <v>1053.5</v>
      </c>
      <c r="LG13" s="18">
        <f>571.5+2210.8</f>
        <v>2782.3</v>
      </c>
      <c r="LH13" s="18">
        <f>440.4+2389.16</f>
        <v>2829.56</v>
      </c>
      <c r="LI13" s="18">
        <f>235.6+2193.26</f>
        <v>2428.86</v>
      </c>
      <c r="LJ13" s="18">
        <v>611.5</v>
      </c>
      <c r="LK13" s="18">
        <f>40.1+1429.2</f>
        <v>1469.3</v>
      </c>
      <c r="LL13" s="18">
        <f>232.9+1263.2</f>
        <v>1496.1000000000001</v>
      </c>
      <c r="LM13" s="18">
        <f>436+1635.7</f>
        <v>2071.6999999999998</v>
      </c>
      <c r="LN13" s="19">
        <v>45.3</v>
      </c>
      <c r="LO13" s="19">
        <v>91</v>
      </c>
      <c r="LP13" s="19">
        <v>44.8</v>
      </c>
      <c r="LQ13" s="19">
        <v>44.7</v>
      </c>
      <c r="LR13" s="19">
        <v>91</v>
      </c>
      <c r="LS13" s="18">
        <v>2332.9</v>
      </c>
      <c r="LT13" s="18">
        <v>784.42</v>
      </c>
      <c r="LU13" s="18">
        <v>2824.72</v>
      </c>
      <c r="LV13" s="18">
        <f>968.4+163.5</f>
        <v>1131.9000000000001</v>
      </c>
      <c r="LW13" s="18">
        <v>1129.0999999999999</v>
      </c>
      <c r="LX13" s="18">
        <v>3155.08</v>
      </c>
      <c r="LY13" s="18">
        <f>2042.3+374.2</f>
        <v>2416.5</v>
      </c>
      <c r="LZ13" s="18">
        <f>2052.57+318.3</f>
        <v>2370.8700000000003</v>
      </c>
      <c r="MA13" s="18">
        <v>1349.4</v>
      </c>
      <c r="MB13" s="18">
        <f>2168.6+701.2</f>
        <v>2869.8</v>
      </c>
      <c r="MC13" s="18">
        <v>87.1</v>
      </c>
      <c r="MD13" s="18">
        <v>144.1</v>
      </c>
      <c r="ME13" s="18">
        <v>185.8</v>
      </c>
      <c r="MF13" s="18">
        <v>91.9</v>
      </c>
      <c r="MG13" s="18">
        <v>1835.16</v>
      </c>
      <c r="MH13" s="18">
        <f>2818.95+43.82</f>
        <v>2862.77</v>
      </c>
      <c r="MI13" s="18">
        <v>1878.33</v>
      </c>
      <c r="MJ13" s="18">
        <v>2862.77</v>
      </c>
      <c r="MK13" s="18">
        <v>2547.36</v>
      </c>
      <c r="ML13" s="18">
        <v>2852.69</v>
      </c>
      <c r="MM13" s="18">
        <v>3847.71</v>
      </c>
      <c r="MN13" s="19">
        <v>56.7</v>
      </c>
      <c r="MO13" s="19">
        <v>40.6</v>
      </c>
      <c r="MP13" s="19">
        <v>48.4</v>
      </c>
      <c r="MQ13" s="19">
        <v>114.6</v>
      </c>
      <c r="MR13" s="18">
        <v>926.5</v>
      </c>
      <c r="MS13" s="19">
        <v>161.19999999999999</v>
      </c>
      <c r="MT13" s="18">
        <f>1019.9+72.6</f>
        <v>1092.5</v>
      </c>
      <c r="MU13" s="19">
        <v>111.5</v>
      </c>
      <c r="MV13" s="18">
        <v>1101.04</v>
      </c>
      <c r="MW13" s="18">
        <v>2482.33</v>
      </c>
      <c r="MX13" s="18">
        <v>2471.0100000000002</v>
      </c>
      <c r="MY13" s="19">
        <v>75.599999999999994</v>
      </c>
      <c r="MZ13" s="19">
        <v>222.6</v>
      </c>
      <c r="NA13" s="19">
        <v>151.9</v>
      </c>
      <c r="NB13" s="18">
        <f>92.8+1378.12</f>
        <v>1470.9199999999998</v>
      </c>
      <c r="NC13" s="20">
        <f>284.9+1735.57</f>
        <v>2020.4699999999998</v>
      </c>
      <c r="ND13" s="18">
        <f>194.7+1268.22</f>
        <v>1462.92</v>
      </c>
      <c r="NE13" s="41">
        <f>SUM(D13:ND13)</f>
        <v>731721.66000000015</v>
      </c>
    </row>
    <row r="14" spans="1:377" ht="24.2" customHeight="1">
      <c r="A14" s="21" t="str">
        <f t="shared" ref="A14:BL14" si="0">A15</f>
        <v>Тариф для квартир другого і вище поверхів</v>
      </c>
      <c r="B14" s="21">
        <f t="shared" si="0"/>
        <v>0</v>
      </c>
      <c r="C14" s="21" t="str">
        <f t="shared" si="0"/>
        <v>грн./м кв</v>
      </c>
      <c r="D14" s="21">
        <f t="shared" si="0"/>
        <v>4.2196749999999996</v>
      </c>
      <c r="E14" s="21">
        <f t="shared" si="0"/>
        <v>4.8733750000000002</v>
      </c>
      <c r="F14" s="21">
        <f t="shared" si="0"/>
        <v>4.9166468260869562</v>
      </c>
      <c r="G14" s="21">
        <f t="shared" si="0"/>
        <v>4.8137894160000005</v>
      </c>
      <c r="H14" s="21">
        <f t="shared" si="0"/>
        <v>4.8777379072173916</v>
      </c>
      <c r="I14" s="21">
        <f t="shared" si="0"/>
        <v>4.6759446059999998</v>
      </c>
      <c r="J14" s="21">
        <f t="shared" si="0"/>
        <v>4.8906787750434777</v>
      </c>
      <c r="K14" s="21">
        <f t="shared" si="0"/>
        <v>4.8674432755652175</v>
      </c>
      <c r="L14" s="21">
        <f t="shared" si="0"/>
        <v>4.9425377883478259</v>
      </c>
      <c r="M14" s="21">
        <f t="shared" si="0"/>
        <v>4.9580146121739137</v>
      </c>
      <c r="N14" s="21">
        <f t="shared" si="0"/>
        <v>4.7971482979999998</v>
      </c>
      <c r="O14" s="21">
        <f t="shared" si="0"/>
        <v>4.1855298779999996</v>
      </c>
      <c r="P14" s="21">
        <f t="shared" si="0"/>
        <v>4.1179494580000009</v>
      </c>
      <c r="Q14" s="21">
        <f t="shared" si="0"/>
        <v>4.9007130367826086</v>
      </c>
      <c r="R14" s="21">
        <f t="shared" si="0"/>
        <v>4.5563422259999999</v>
      </c>
      <c r="S14" s="21">
        <f t="shared" si="0"/>
        <v>4.2585534343478262</v>
      </c>
      <c r="T14" s="21">
        <f t="shared" si="0"/>
        <v>4.9684649560000009</v>
      </c>
      <c r="U14" s="21">
        <f t="shared" si="0"/>
        <v>4.6506197235652182</v>
      </c>
      <c r="V14" s="21">
        <f t="shared" si="0"/>
        <v>4.9435213200869548</v>
      </c>
      <c r="W14" s="21">
        <f t="shared" si="0"/>
        <v>4.5215425447826085</v>
      </c>
      <c r="X14" s="21">
        <f t="shared" si="0"/>
        <v>4.8596050546956526</v>
      </c>
      <c r="Y14" s="21">
        <f t="shared" si="0"/>
        <v>4.9398150000000003</v>
      </c>
      <c r="Z14" s="21">
        <f t="shared" si="0"/>
        <v>4.4700150000000001</v>
      </c>
      <c r="AA14" s="21">
        <f t="shared" si="0"/>
        <v>4.9312429666956508</v>
      </c>
      <c r="AB14" s="21">
        <f t="shared" si="0"/>
        <v>4.9639648460000005</v>
      </c>
      <c r="AC14" s="21">
        <f t="shared" si="0"/>
        <v>4.8511828574782605</v>
      </c>
      <c r="AD14" s="21">
        <f t="shared" si="0"/>
        <v>4.9604833939999988</v>
      </c>
      <c r="AE14" s="21">
        <f t="shared" si="0"/>
        <v>4.9909615314782609</v>
      </c>
      <c r="AF14" s="21">
        <f t="shared" si="0"/>
        <v>4.9235149999999992</v>
      </c>
      <c r="AG14" s="21">
        <f t="shared" si="0"/>
        <v>5.2247196313913031</v>
      </c>
      <c r="AH14" s="21">
        <f t="shared" si="0"/>
        <v>1.4155483333333332</v>
      </c>
      <c r="AI14" s="21">
        <f t="shared" si="0"/>
        <v>1.4519983333333335</v>
      </c>
      <c r="AJ14" s="21">
        <f t="shared" si="0"/>
        <v>4.3250122153913049</v>
      </c>
      <c r="AK14" s="21">
        <f t="shared" si="0"/>
        <v>3.8637150000000005</v>
      </c>
      <c r="AL14" s="21">
        <f t="shared" si="0"/>
        <v>3.8174149999999991</v>
      </c>
      <c r="AM14" s="21">
        <f t="shared" si="0"/>
        <v>4.1420150000000007</v>
      </c>
      <c r="AN14" s="21">
        <f t="shared" si="0"/>
        <v>4.899668833565217</v>
      </c>
      <c r="AO14" s="21">
        <f t="shared" si="0"/>
        <v>4.8504102423478255</v>
      </c>
      <c r="AP14" s="21">
        <f t="shared" si="0"/>
        <v>5.0090149999999998</v>
      </c>
      <c r="AQ14" s="21">
        <f t="shared" si="0"/>
        <v>5.3015150000000002</v>
      </c>
      <c r="AR14" s="21">
        <f t="shared" si="0"/>
        <v>4.9996149999999986</v>
      </c>
      <c r="AS14" s="21">
        <f t="shared" si="0"/>
        <v>1.0931483333333332</v>
      </c>
      <c r="AT14" s="21">
        <f t="shared" si="0"/>
        <v>5.4551149999999993</v>
      </c>
      <c r="AU14" s="21">
        <f t="shared" si="0"/>
        <v>4.7366392456521744</v>
      </c>
      <c r="AV14" s="21">
        <f t="shared" si="0"/>
        <v>5.3925149999999995</v>
      </c>
      <c r="AW14" s="21">
        <f t="shared" si="0"/>
        <v>4.9605149999999991</v>
      </c>
      <c r="AX14" s="21">
        <f t="shared" si="0"/>
        <v>4.888115</v>
      </c>
      <c r="AY14" s="21">
        <f t="shared" si="0"/>
        <v>4.0158149999999999</v>
      </c>
      <c r="AZ14" s="21">
        <f t="shared" si="0"/>
        <v>5.2195149999999995</v>
      </c>
      <c r="BA14" s="21">
        <f t="shared" si="0"/>
        <v>4.6996116049565213</v>
      </c>
      <c r="BB14" s="21">
        <f t="shared" si="0"/>
        <v>5.4119149999999996</v>
      </c>
      <c r="BC14" s="21">
        <f t="shared" si="0"/>
        <v>4.7885700434782619</v>
      </c>
      <c r="BD14" s="21">
        <f t="shared" si="0"/>
        <v>5.0233150000000002</v>
      </c>
      <c r="BE14" s="21">
        <f t="shared" si="0"/>
        <v>4.7996149999999993</v>
      </c>
      <c r="BF14" s="21">
        <f t="shared" si="0"/>
        <v>4.9996149999999995</v>
      </c>
      <c r="BG14" s="21">
        <f t="shared" si="0"/>
        <v>4.8158149999999988</v>
      </c>
      <c r="BH14" s="21">
        <f t="shared" si="0"/>
        <v>4.726638264</v>
      </c>
      <c r="BI14" s="21">
        <f t="shared" si="0"/>
        <v>4.7235201040000003</v>
      </c>
      <c r="BJ14" s="21">
        <f t="shared" si="0"/>
        <v>4.7996149999999993</v>
      </c>
      <c r="BK14" s="21">
        <f t="shared" si="0"/>
        <v>4.7996150000000002</v>
      </c>
      <c r="BL14" s="21">
        <f t="shared" si="0"/>
        <v>4.7996150000000011</v>
      </c>
      <c r="BM14" s="21">
        <f t="shared" ref="BM14:BS14" si="1">BM15</f>
        <v>4.989514999999999</v>
      </c>
      <c r="BN14" s="21">
        <f t="shared" si="1"/>
        <v>4.8853150000000003</v>
      </c>
      <c r="BO14" s="21">
        <f t="shared" si="1"/>
        <v>4.7996150000000002</v>
      </c>
      <c r="BP14" s="21">
        <f t="shared" si="1"/>
        <v>4.7996150000000002</v>
      </c>
      <c r="BQ14" s="21">
        <f t="shared" si="1"/>
        <v>4.7996150000000002</v>
      </c>
      <c r="BR14" s="21">
        <f t="shared" si="1"/>
        <v>4.9996149999999995</v>
      </c>
      <c r="BS14" s="21">
        <f t="shared" si="1"/>
        <v>4.9998149999999999</v>
      </c>
      <c r="BT14" s="21">
        <f>BT15-BT20-BT32</f>
        <v>3.4957150000000006</v>
      </c>
      <c r="BU14" s="21">
        <f>BU15-BU20-BU32</f>
        <v>3.6281150000000006</v>
      </c>
      <c r="BV14" s="21">
        <f t="shared" ref="BV14:CC14" si="2">BV15</f>
        <v>4.8083068461739122</v>
      </c>
      <c r="BW14" s="21">
        <f t="shared" si="2"/>
        <v>4.1968666773043468</v>
      </c>
      <c r="BX14" s="21">
        <f t="shared" si="2"/>
        <v>4.9496149999999997</v>
      </c>
      <c r="BY14" s="21">
        <f t="shared" si="2"/>
        <v>4.9496150000000005</v>
      </c>
      <c r="BZ14" s="21">
        <f t="shared" si="2"/>
        <v>4.903415156695651</v>
      </c>
      <c r="CA14" s="21">
        <f t="shared" si="2"/>
        <v>4.6652153705217394</v>
      </c>
      <c r="CB14" s="21">
        <f t="shared" si="2"/>
        <v>4.8995606519130437</v>
      </c>
      <c r="CC14" s="21">
        <f t="shared" si="2"/>
        <v>4.9496150000000005</v>
      </c>
      <c r="CD14" s="22">
        <f>CD15-CD20-CD32</f>
        <v>3.7489150000000002</v>
      </c>
      <c r="CE14" s="21">
        <f t="shared" ref="CE14:EP14" si="3">CE15</f>
        <v>4.8405861310434783</v>
      </c>
      <c r="CF14" s="21">
        <f t="shared" si="3"/>
        <v>4.8438520596521748</v>
      </c>
      <c r="CG14" s="21">
        <f>CG15-CG20-CG32</f>
        <v>3.9860329434782611</v>
      </c>
      <c r="CH14" s="21">
        <f t="shared" si="3"/>
        <v>4.9766150000000007</v>
      </c>
      <c r="CI14" s="21">
        <f t="shared" si="3"/>
        <v>4.9794889352173914</v>
      </c>
      <c r="CJ14" s="21">
        <f t="shared" si="3"/>
        <v>4.4069209740000002</v>
      </c>
      <c r="CK14" s="21">
        <f t="shared" si="3"/>
        <v>4.7034322442608687</v>
      </c>
      <c r="CL14" s="21">
        <f t="shared" si="3"/>
        <v>4.7906441579999992</v>
      </c>
      <c r="CM14" s="21">
        <f t="shared" si="3"/>
        <v>4.0002776261739124</v>
      </c>
      <c r="CN14" s="21">
        <f t="shared" si="3"/>
        <v>4.1229735020000007</v>
      </c>
      <c r="CO14" s="21">
        <f t="shared" si="3"/>
        <v>4.0622445100000011</v>
      </c>
      <c r="CP14" s="21">
        <f t="shared" si="3"/>
        <v>5.0206620000000006</v>
      </c>
      <c r="CQ14" s="21">
        <f t="shared" si="3"/>
        <v>5.0027879999999989</v>
      </c>
      <c r="CR14" s="21">
        <f t="shared" si="3"/>
        <v>4.5843460665217393</v>
      </c>
      <c r="CS14" s="21">
        <f t="shared" si="3"/>
        <v>4.5982150000000015</v>
      </c>
      <c r="CT14" s="21">
        <f t="shared" si="3"/>
        <v>4.4786150000000005</v>
      </c>
      <c r="CU14" s="21">
        <f t="shared" si="3"/>
        <v>4.1886150000000004</v>
      </c>
      <c r="CV14" s="21">
        <f t="shared" si="3"/>
        <v>4.3628150000000003</v>
      </c>
      <c r="CW14" s="21">
        <f t="shared" si="3"/>
        <v>4.1023150000000008</v>
      </c>
      <c r="CX14" s="21">
        <f t="shared" si="3"/>
        <v>4.057315</v>
      </c>
      <c r="CY14" s="21">
        <f t="shared" si="3"/>
        <v>1.3312483333333334</v>
      </c>
      <c r="CZ14" s="21">
        <f t="shared" si="3"/>
        <v>1.3471150000000001</v>
      </c>
      <c r="DA14" s="21">
        <f t="shared" si="3"/>
        <v>4.8059276516521745</v>
      </c>
      <c r="DB14" s="21">
        <f t="shared" si="3"/>
        <v>4.0001150000000001</v>
      </c>
      <c r="DC14" s="21">
        <f t="shared" si="3"/>
        <v>4.7996150000000011</v>
      </c>
      <c r="DD14" s="21">
        <f t="shared" si="3"/>
        <v>4.7996149999999993</v>
      </c>
      <c r="DE14" s="21">
        <f t="shared" si="3"/>
        <v>4.2120149999999992</v>
      </c>
      <c r="DF14" s="21">
        <f t="shared" si="3"/>
        <v>4.8794644679999992</v>
      </c>
      <c r="DG14" s="21">
        <f t="shared" si="3"/>
        <v>4.441114999999999</v>
      </c>
      <c r="DH14" s="21">
        <f t="shared" si="3"/>
        <v>4.5697150000000004</v>
      </c>
      <c r="DI14" s="21">
        <f t="shared" si="3"/>
        <v>4.2591149999999995</v>
      </c>
      <c r="DJ14" s="21">
        <f t="shared" si="3"/>
        <v>4.4442149999999998</v>
      </c>
      <c r="DK14" s="21">
        <f t="shared" si="3"/>
        <v>4.1076798620000003</v>
      </c>
      <c r="DL14" s="21">
        <f t="shared" si="3"/>
        <v>4.8988991500000001</v>
      </c>
      <c r="DM14" s="21">
        <f t="shared" si="3"/>
        <v>4.2218061084347829</v>
      </c>
      <c r="DN14" s="21">
        <f t="shared" si="3"/>
        <v>4.5145226028695653</v>
      </c>
      <c r="DO14" s="21">
        <f t="shared" si="3"/>
        <v>4.4915353695652174</v>
      </c>
      <c r="DP14" s="21">
        <f t="shared" si="3"/>
        <v>4.9786883175652177</v>
      </c>
      <c r="DQ14" s="21">
        <f t="shared" si="3"/>
        <v>4.9369670000000019</v>
      </c>
      <c r="DR14" s="21">
        <f t="shared" si="3"/>
        <v>4.9996149999999995</v>
      </c>
      <c r="DS14" s="21">
        <f t="shared" si="3"/>
        <v>4.8996150000000007</v>
      </c>
      <c r="DT14" s="21">
        <f t="shared" si="3"/>
        <v>4.9717149999999997</v>
      </c>
      <c r="DU14" s="21">
        <f t="shared" si="3"/>
        <v>4.7996150000000002</v>
      </c>
      <c r="DV14" s="21">
        <f t="shared" si="3"/>
        <v>4.9436150000000003</v>
      </c>
      <c r="DW14" s="21">
        <f t="shared" si="3"/>
        <v>4.816514999999999</v>
      </c>
      <c r="DX14" s="21">
        <f t="shared" si="3"/>
        <v>1.33378166666667</v>
      </c>
      <c r="DY14" s="21">
        <f t="shared" si="3"/>
        <v>4.984214999999999</v>
      </c>
      <c r="DZ14" s="21">
        <f t="shared" si="3"/>
        <v>4.5721500002608693</v>
      </c>
      <c r="EA14" s="21">
        <f t="shared" si="3"/>
        <v>4.4904621813043475</v>
      </c>
      <c r="EB14" s="21">
        <f t="shared" si="3"/>
        <v>1.3425713768115943</v>
      </c>
      <c r="EC14" s="21">
        <f t="shared" si="3"/>
        <v>1.4131952898550724</v>
      </c>
      <c r="ED14" s="21">
        <f t="shared" si="3"/>
        <v>4.6896267691304336</v>
      </c>
      <c r="EE14" s="21">
        <f t="shared" si="3"/>
        <v>1.4244085897435896</v>
      </c>
      <c r="EF14" s="21">
        <f t="shared" si="3"/>
        <v>1.4278932051282049</v>
      </c>
      <c r="EG14" s="21">
        <f t="shared" si="3"/>
        <v>4.7033594473913052</v>
      </c>
      <c r="EH14" s="21">
        <f t="shared" si="3"/>
        <v>4.5679712787826094</v>
      </c>
      <c r="EI14" s="21">
        <f t="shared" si="3"/>
        <v>1.5235585897435895</v>
      </c>
      <c r="EJ14" s="21">
        <f t="shared" si="3"/>
        <v>1.4343239743589746</v>
      </c>
      <c r="EK14" s="21">
        <f t="shared" si="3"/>
        <v>5.2389149999999995</v>
      </c>
      <c r="EL14" s="21">
        <f t="shared" si="3"/>
        <v>4.7996150000000011</v>
      </c>
      <c r="EM14" s="21">
        <f t="shared" si="3"/>
        <v>4.7996149999999993</v>
      </c>
      <c r="EN14" s="21">
        <f t="shared" si="3"/>
        <v>4.7996150000000002</v>
      </c>
      <c r="EO14" s="21">
        <f t="shared" si="3"/>
        <v>4.5259124679999996</v>
      </c>
      <c r="EP14" s="21">
        <f t="shared" si="3"/>
        <v>4.6313816355652166</v>
      </c>
      <c r="EQ14" s="21">
        <f t="shared" ref="EQ14:FC14" si="4">EQ15</f>
        <v>4.8604375930434776</v>
      </c>
      <c r="ER14" s="21">
        <f t="shared" si="4"/>
        <v>4.3187491809565222</v>
      </c>
      <c r="ES14" s="21">
        <f t="shared" si="4"/>
        <v>4.9996150000000004</v>
      </c>
      <c r="ET14" s="21">
        <f t="shared" si="4"/>
        <v>4.8268149999999999</v>
      </c>
      <c r="EU14" s="21">
        <f t="shared" si="4"/>
        <v>4.802014999999999</v>
      </c>
      <c r="EV14" s="21">
        <f t="shared" si="4"/>
        <v>4.7677150000000008</v>
      </c>
      <c r="EW14" s="21">
        <f t="shared" si="4"/>
        <v>5.0396150000000004</v>
      </c>
      <c r="EX14" s="21">
        <f t="shared" si="4"/>
        <v>4.5269286337391303</v>
      </c>
      <c r="EY14" s="21">
        <f t="shared" si="4"/>
        <v>4.1637096006956513</v>
      </c>
      <c r="EZ14" s="21">
        <f t="shared" si="4"/>
        <v>4.4613192479999988</v>
      </c>
      <c r="FA14" s="21">
        <f t="shared" si="4"/>
        <v>4.4161347677391305</v>
      </c>
      <c r="FB14" s="21">
        <f t="shared" si="4"/>
        <v>4.4976958603478261</v>
      </c>
      <c r="FC14" s="21">
        <f t="shared" si="4"/>
        <v>4.8232005138260874</v>
      </c>
      <c r="FD14" s="22">
        <f>FD15-FD20-FD32</f>
        <v>3.8229149999999996</v>
      </c>
      <c r="FE14" s="23">
        <f>FE15</f>
        <v>4.9609320596521744</v>
      </c>
      <c r="FF14" s="22">
        <f>FF15-FF20-FF32</f>
        <v>3.5786150000000005</v>
      </c>
      <c r="FG14" s="22">
        <f>FG15-FG20-FG32</f>
        <v>3.619715000000002</v>
      </c>
      <c r="FH14" s="24">
        <f>FH15</f>
        <v>4.2536782707826095</v>
      </c>
      <c r="FI14" s="24">
        <f>FI15</f>
        <v>4.7146474411304347</v>
      </c>
      <c r="FJ14" s="22">
        <f>FJ15-FJ20-FJ32</f>
        <v>3.7183011130434771</v>
      </c>
      <c r="FK14" s="21">
        <f>FK15</f>
        <v>1.4009871139999999</v>
      </c>
      <c r="FL14" s="21">
        <f t="shared" ref="FL14:HT14" si="5">FL15</f>
        <v>1.5531611538461538</v>
      </c>
      <c r="FM14" s="21">
        <f t="shared" si="5"/>
        <v>1.4500919230769231</v>
      </c>
      <c r="FN14" s="21">
        <f t="shared" si="5"/>
        <v>1.4511855128205129</v>
      </c>
      <c r="FO14" s="21">
        <f t="shared" si="5"/>
        <v>4.5652626320000014</v>
      </c>
      <c r="FP14" s="21">
        <f t="shared" si="5"/>
        <v>4.117944318000001</v>
      </c>
      <c r="FQ14" s="21">
        <f t="shared" si="5"/>
        <v>4.4727384700000004</v>
      </c>
      <c r="FR14" s="21">
        <f t="shared" si="5"/>
        <v>4.2889111340000001</v>
      </c>
      <c r="FS14" s="21">
        <f t="shared" si="5"/>
        <v>4.8727357280000003</v>
      </c>
      <c r="FT14" s="21">
        <f t="shared" si="5"/>
        <v>4.7996150000000002</v>
      </c>
      <c r="FU14" s="21">
        <f t="shared" si="5"/>
        <v>4.6810204259999999</v>
      </c>
      <c r="FV14" s="21">
        <f t="shared" si="5"/>
        <v>4.7996150000000002</v>
      </c>
      <c r="FW14" s="21">
        <f t="shared" si="5"/>
        <v>4.7996150000000002</v>
      </c>
      <c r="FX14" s="21">
        <f t="shared" si="5"/>
        <v>4.7996150000000011</v>
      </c>
      <c r="FY14" s="21">
        <f t="shared" si="5"/>
        <v>4.9136150000000001</v>
      </c>
      <c r="FZ14" s="21">
        <f t="shared" si="5"/>
        <v>4.7996149999999993</v>
      </c>
      <c r="GA14" s="21">
        <f t="shared" si="5"/>
        <v>4.6894150000000003</v>
      </c>
      <c r="GB14" s="21">
        <f t="shared" si="5"/>
        <v>4.5044465579999997</v>
      </c>
      <c r="GC14" s="21">
        <f t="shared" si="5"/>
        <v>4.7996149999999993</v>
      </c>
      <c r="GD14" s="21">
        <f t="shared" si="5"/>
        <v>5.5409375360000004</v>
      </c>
      <c r="GE14" s="21">
        <f t="shared" si="5"/>
        <v>5.1247056039999999</v>
      </c>
      <c r="GF14" s="21">
        <f t="shared" si="5"/>
        <v>5.4916970340000004</v>
      </c>
      <c r="GG14" s="21">
        <f t="shared" si="5"/>
        <v>4.9007490660000004</v>
      </c>
      <c r="GH14" s="21">
        <f t="shared" si="5"/>
        <v>4.4909649620000005</v>
      </c>
      <c r="GI14" s="21">
        <f t="shared" si="5"/>
        <v>4.8781837079999999</v>
      </c>
      <c r="GJ14" s="21">
        <f t="shared" si="5"/>
        <v>4.685540402</v>
      </c>
      <c r="GK14" s="21">
        <f t="shared" si="5"/>
        <v>4.4695113740000005</v>
      </c>
      <c r="GL14" s="21">
        <f t="shared" si="5"/>
        <v>4.1614654119999992</v>
      </c>
      <c r="GM14" s="21">
        <f t="shared" si="5"/>
        <v>3.9531536459999987</v>
      </c>
      <c r="GN14" s="21">
        <f t="shared" si="5"/>
        <v>5.1130149999999999</v>
      </c>
      <c r="GO14" s="21">
        <f t="shared" si="5"/>
        <v>4.7996150000000011</v>
      </c>
      <c r="GP14" s="21">
        <f t="shared" si="5"/>
        <v>4.8792218739999997</v>
      </c>
      <c r="GQ14" s="21">
        <f t="shared" si="5"/>
        <v>4.7347204180000002</v>
      </c>
      <c r="GR14" s="21">
        <f t="shared" si="5"/>
        <v>4.1738563600000003</v>
      </c>
      <c r="GS14" s="21">
        <f t="shared" si="5"/>
        <v>5.7072991359999996</v>
      </c>
      <c r="GT14" s="21">
        <f t="shared" si="5"/>
        <v>4.7155219680000018</v>
      </c>
      <c r="GU14" s="21">
        <f t="shared" si="5"/>
        <v>4.7204972499999993</v>
      </c>
      <c r="GV14" s="21">
        <f t="shared" si="5"/>
        <v>4.6966094232173905</v>
      </c>
      <c r="GW14" s="21">
        <f t="shared" si="5"/>
        <v>4.7307102791304354</v>
      </c>
      <c r="GX14" s="21">
        <f t="shared" si="5"/>
        <v>4.6640191650434781</v>
      </c>
      <c r="GY14" s="21">
        <f t="shared" si="5"/>
        <v>4.6821605885217394</v>
      </c>
      <c r="GZ14" s="21">
        <f t="shared" si="5"/>
        <v>5.0756150000000009</v>
      </c>
      <c r="HA14" s="21">
        <f t="shared" si="5"/>
        <v>5.5761150000000006</v>
      </c>
      <c r="HB14" s="21">
        <f t="shared" si="5"/>
        <v>4.7996150000000011</v>
      </c>
      <c r="HC14" s="21">
        <f t="shared" si="5"/>
        <v>4.8333061117391303</v>
      </c>
      <c r="HD14" s="21">
        <f t="shared" si="5"/>
        <v>4.8250149999999996</v>
      </c>
      <c r="HE14" s="21">
        <f t="shared" si="5"/>
        <v>4.3229150000000001</v>
      </c>
      <c r="HF14" s="21">
        <f t="shared" si="5"/>
        <v>4.828547916608696</v>
      </c>
      <c r="HG14" s="21">
        <f t="shared" si="5"/>
        <v>4.9996149999999995</v>
      </c>
      <c r="HH14" s="21">
        <f t="shared" si="5"/>
        <v>4.6647150000000011</v>
      </c>
      <c r="HI14" s="21">
        <f t="shared" si="5"/>
        <v>4.5103451699999999</v>
      </c>
      <c r="HJ14" s="21">
        <f t="shared" si="5"/>
        <v>4.3126149999999992</v>
      </c>
      <c r="HK14" s="21">
        <f t="shared" si="5"/>
        <v>4.9446149999999998</v>
      </c>
      <c r="HL14" s="21">
        <f t="shared" si="5"/>
        <v>4.4894117479999993</v>
      </c>
      <c r="HM14" s="21">
        <f t="shared" si="5"/>
        <v>4.9480149999999998</v>
      </c>
      <c r="HN14" s="21">
        <f t="shared" si="5"/>
        <v>4.9496150000000005</v>
      </c>
      <c r="HO14" s="21">
        <f t="shared" si="5"/>
        <v>4.9496150000000005</v>
      </c>
      <c r="HP14" s="21">
        <f t="shared" si="5"/>
        <v>4.5429149999999989</v>
      </c>
      <c r="HQ14" s="21">
        <f t="shared" si="5"/>
        <v>4.784345428</v>
      </c>
      <c r="HR14" s="21">
        <f t="shared" si="5"/>
        <v>3.8756149999999998</v>
      </c>
      <c r="HS14" s="21">
        <f t="shared" si="5"/>
        <v>3.9326696740000004</v>
      </c>
      <c r="HT14" s="21">
        <f t="shared" si="5"/>
        <v>4.7996149999999993</v>
      </c>
      <c r="HU14" s="22">
        <f>HU15-HU20-HU32</f>
        <v>3.8875149999999983</v>
      </c>
      <c r="HV14" s="21">
        <f t="shared" ref="HV14:KG14" si="6">HV15</f>
        <v>4.8443550900000014</v>
      </c>
      <c r="HW14" s="21">
        <f t="shared" si="6"/>
        <v>4.7996149999999993</v>
      </c>
      <c r="HX14" s="21">
        <f t="shared" si="6"/>
        <v>4.9849149999999991</v>
      </c>
      <c r="HY14" s="21">
        <f t="shared" si="6"/>
        <v>4.693087148</v>
      </c>
      <c r="HZ14" s="21">
        <f t="shared" si="6"/>
        <v>4.7996150000000002</v>
      </c>
      <c r="IA14" s="21">
        <f t="shared" si="6"/>
        <v>3.958615</v>
      </c>
      <c r="IB14" s="21">
        <f t="shared" si="6"/>
        <v>4.4917004939999998</v>
      </c>
      <c r="IC14" s="21">
        <f t="shared" si="6"/>
        <v>4.7089191260000014</v>
      </c>
      <c r="ID14" s="21">
        <f t="shared" si="6"/>
        <v>4.0100149999999992</v>
      </c>
      <c r="IE14" s="21">
        <f t="shared" si="6"/>
        <v>4.149915</v>
      </c>
      <c r="IF14" s="21">
        <f t="shared" si="6"/>
        <v>4.7428608939999988</v>
      </c>
      <c r="IG14" s="21">
        <f t="shared" si="6"/>
        <v>4.7862496420000005</v>
      </c>
      <c r="IH14" s="21">
        <f t="shared" si="6"/>
        <v>1.4879983333333335</v>
      </c>
      <c r="II14" s="21">
        <f t="shared" si="6"/>
        <v>1.4302483333333331</v>
      </c>
      <c r="IJ14" s="21">
        <f t="shared" si="6"/>
        <v>1.4164316666666665</v>
      </c>
      <c r="IK14" s="21">
        <f t="shared" si="6"/>
        <v>1.3990111538461538</v>
      </c>
      <c r="IL14" s="21">
        <f t="shared" si="6"/>
        <v>1.402217564102564</v>
      </c>
      <c r="IM14" s="21">
        <f t="shared" si="6"/>
        <v>3.5428000820000003</v>
      </c>
      <c r="IN14" s="21">
        <f t="shared" si="6"/>
        <v>4.7326552639999999</v>
      </c>
      <c r="IO14" s="21">
        <f t="shared" si="6"/>
        <v>4.7996150000000011</v>
      </c>
      <c r="IP14" s="21">
        <f t="shared" si="6"/>
        <v>4.4278264380000012</v>
      </c>
      <c r="IQ14" s="21">
        <f t="shared" si="6"/>
        <v>4.6559502200000011</v>
      </c>
      <c r="IR14" s="21">
        <f t="shared" si="6"/>
        <v>4.6620358599999987</v>
      </c>
      <c r="IS14" s="21">
        <f t="shared" si="6"/>
        <v>4.2161573020000001</v>
      </c>
      <c r="IT14" s="21">
        <f t="shared" si="6"/>
        <v>4.6106412359999993</v>
      </c>
      <c r="IU14" s="21">
        <f t="shared" si="6"/>
        <v>4.6118996020000003</v>
      </c>
      <c r="IV14" s="21">
        <f t="shared" si="6"/>
        <v>4.1595178820000003</v>
      </c>
      <c r="IW14" s="21">
        <f t="shared" si="6"/>
        <v>4.5870154320000012</v>
      </c>
      <c r="IX14" s="21">
        <f t="shared" si="6"/>
        <v>4.819562620000001</v>
      </c>
      <c r="IY14" s="21">
        <f t="shared" si="6"/>
        <v>4.3608549520000004</v>
      </c>
      <c r="IZ14" s="21">
        <f t="shared" si="6"/>
        <v>4.7996150000000002</v>
      </c>
      <c r="JA14" s="21">
        <f t="shared" si="6"/>
        <v>4.3630529999999998</v>
      </c>
      <c r="JB14" s="21">
        <f t="shared" si="6"/>
        <v>4.2768399179999994</v>
      </c>
      <c r="JC14" s="21">
        <f t="shared" si="6"/>
        <v>4.7384563019999986</v>
      </c>
      <c r="JD14" s="21">
        <f t="shared" si="6"/>
        <v>4.7996150000000002</v>
      </c>
      <c r="JE14" s="21">
        <f t="shared" si="6"/>
        <v>4.7996149999999993</v>
      </c>
      <c r="JF14" s="21">
        <f t="shared" si="6"/>
        <v>4.7996150000000002</v>
      </c>
      <c r="JG14" s="21">
        <f t="shared" si="6"/>
        <v>4.7996150000000002</v>
      </c>
      <c r="JH14" s="21">
        <f t="shared" si="6"/>
        <v>4.8958149999999989</v>
      </c>
      <c r="JI14" s="21">
        <f t="shared" si="6"/>
        <v>4.6653276880000005</v>
      </c>
      <c r="JJ14" s="21">
        <f t="shared" si="6"/>
        <v>5.0430150000000005</v>
      </c>
      <c r="JK14" s="21">
        <f t="shared" si="6"/>
        <v>4.7996150000000002</v>
      </c>
      <c r="JL14" s="21">
        <f t="shared" si="6"/>
        <v>4.7996149999999993</v>
      </c>
      <c r="JM14" s="21">
        <f t="shared" si="6"/>
        <v>5.0024150000000001</v>
      </c>
      <c r="JN14" s="21">
        <f t="shared" si="6"/>
        <v>4.976915</v>
      </c>
      <c r="JO14" s="21">
        <f t="shared" si="6"/>
        <v>4.9621149999999998</v>
      </c>
      <c r="JP14" s="21">
        <f t="shared" si="6"/>
        <v>5.3973149999999999</v>
      </c>
      <c r="JQ14" s="21">
        <f t="shared" si="6"/>
        <v>4.7996150000000011</v>
      </c>
      <c r="JR14" s="21">
        <f t="shared" si="6"/>
        <v>4.4824149999999996</v>
      </c>
      <c r="JS14" s="21">
        <f t="shared" si="6"/>
        <v>4.3740970800000003</v>
      </c>
      <c r="JT14" s="21">
        <f t="shared" si="6"/>
        <v>4.1622149999999998</v>
      </c>
      <c r="JU14" s="21">
        <f t="shared" si="6"/>
        <v>4.5362037579999992</v>
      </c>
      <c r="JV14" s="21">
        <f t="shared" si="6"/>
        <v>3.9467995159999996</v>
      </c>
      <c r="JW14" s="21">
        <f t="shared" si="6"/>
        <v>4.3102149999999995</v>
      </c>
      <c r="JX14" s="21">
        <f t="shared" si="6"/>
        <v>4.5417440560000006</v>
      </c>
      <c r="JY14" s="21">
        <f t="shared" si="6"/>
        <v>4.3781487960000005</v>
      </c>
      <c r="JZ14" s="21">
        <f t="shared" si="6"/>
        <v>4.7042200420000002</v>
      </c>
      <c r="KA14" s="21">
        <f t="shared" si="6"/>
        <v>4.9373581340000001</v>
      </c>
      <c r="KB14" s="21">
        <f t="shared" si="6"/>
        <v>4.7078847680000004</v>
      </c>
      <c r="KC14" s="21">
        <f t="shared" si="6"/>
        <v>4.6714638279999994</v>
      </c>
      <c r="KD14" s="21">
        <f t="shared" si="6"/>
        <v>4.0680150000000008</v>
      </c>
      <c r="KE14" s="21">
        <f t="shared" si="6"/>
        <v>4.604338168</v>
      </c>
      <c r="KF14" s="21">
        <f t="shared" si="6"/>
        <v>4.8527309160000005</v>
      </c>
      <c r="KG14" s="21">
        <f t="shared" si="6"/>
        <v>4.7655680019999993</v>
      </c>
      <c r="KH14" s="21">
        <f t="shared" ref="KH14:MS14" si="7">KH15</f>
        <v>4.2585513339999999</v>
      </c>
      <c r="KI14" s="21">
        <f t="shared" si="7"/>
        <v>3.999895</v>
      </c>
      <c r="KJ14" s="21">
        <f t="shared" si="7"/>
        <v>4.9996150000000013</v>
      </c>
      <c r="KK14" s="21">
        <f t="shared" si="7"/>
        <v>4.9626050000000008</v>
      </c>
      <c r="KL14" s="21">
        <f t="shared" si="7"/>
        <v>4.7996150000000011</v>
      </c>
      <c r="KM14" s="21">
        <f t="shared" si="7"/>
        <v>1.3929547435897436</v>
      </c>
      <c r="KN14" s="21">
        <f t="shared" si="7"/>
        <v>1.383944487179487</v>
      </c>
      <c r="KO14" s="21">
        <f t="shared" si="7"/>
        <v>1.4372867948717949</v>
      </c>
      <c r="KP14" s="21">
        <f t="shared" si="7"/>
        <v>1.4349034615384615</v>
      </c>
      <c r="KQ14" s="21">
        <f t="shared" si="7"/>
        <v>1.4305944871794871</v>
      </c>
      <c r="KR14" s="21">
        <f t="shared" si="7"/>
        <v>1.4302111538461539</v>
      </c>
      <c r="KS14" s="21">
        <f t="shared" si="7"/>
        <v>1.3986752564102565</v>
      </c>
      <c r="KT14" s="21">
        <f t="shared" si="7"/>
        <v>1.3980393589743589</v>
      </c>
      <c r="KU14" s="21">
        <f t="shared" si="7"/>
        <v>1.393468846153846</v>
      </c>
      <c r="KV14" s="21">
        <f t="shared" si="7"/>
        <v>1.3946367948717948</v>
      </c>
      <c r="KW14" s="21">
        <f t="shared" si="7"/>
        <v>1.3813175641025639</v>
      </c>
      <c r="KX14" s="21">
        <f t="shared" si="7"/>
        <v>1.3988714102564104</v>
      </c>
      <c r="KY14" s="21">
        <f t="shared" si="7"/>
        <v>4.9996150000000004</v>
      </c>
      <c r="KZ14" s="21">
        <f t="shared" si="7"/>
        <v>1.3990675641025643</v>
      </c>
      <c r="LA14" s="21">
        <f t="shared" si="7"/>
        <v>1.4333521794871795</v>
      </c>
      <c r="LB14" s="21">
        <f t="shared" si="7"/>
        <v>1.4136765384615386</v>
      </c>
      <c r="LC14" s="21">
        <f t="shared" si="7"/>
        <v>1.4337444871794873</v>
      </c>
      <c r="LD14" s="21">
        <f t="shared" si="7"/>
        <v>1.411293205128205</v>
      </c>
      <c r="LE14" s="21">
        <f t="shared" si="7"/>
        <v>1.3894867948717948</v>
      </c>
      <c r="LF14" s="21">
        <f t="shared" si="7"/>
        <v>4.7996149999999993</v>
      </c>
      <c r="LG14" s="21">
        <f t="shared" si="7"/>
        <v>4.7996150000000002</v>
      </c>
      <c r="LH14" s="21">
        <f t="shared" si="7"/>
        <v>4.3648150000000001</v>
      </c>
      <c r="LI14" s="21">
        <f t="shared" si="7"/>
        <v>4.0746229020000007</v>
      </c>
      <c r="LJ14" s="21">
        <f t="shared" si="7"/>
        <v>5.014615</v>
      </c>
      <c r="LK14" s="21">
        <f t="shared" si="7"/>
        <v>3.9399150000000001</v>
      </c>
      <c r="LL14" s="21">
        <f t="shared" si="7"/>
        <v>4.7996149999999993</v>
      </c>
      <c r="LM14" s="21">
        <f t="shared" si="7"/>
        <v>4.9304149999999991</v>
      </c>
      <c r="LN14" s="21">
        <f t="shared" si="7"/>
        <v>1.5088932051282049</v>
      </c>
      <c r="LO14" s="21">
        <f t="shared" si="7"/>
        <v>1.4237714102564101</v>
      </c>
      <c r="LP14" s="21">
        <f t="shared" si="7"/>
        <v>1.4247432051282052</v>
      </c>
      <c r="LQ14" s="21">
        <f t="shared" si="7"/>
        <v>1.4249393589743591</v>
      </c>
      <c r="LR14" s="21">
        <f t="shared" si="7"/>
        <v>1.4233880769230769</v>
      </c>
      <c r="LS14" s="21">
        <f t="shared" si="7"/>
        <v>4.7996150000000002</v>
      </c>
      <c r="LT14" s="21">
        <f t="shared" si="7"/>
        <v>4.8090150000000005</v>
      </c>
      <c r="LU14" s="21">
        <f t="shared" si="7"/>
        <v>4.6037201615652164</v>
      </c>
      <c r="LV14" s="21">
        <f t="shared" si="7"/>
        <v>4.7996150000000002</v>
      </c>
      <c r="LW14" s="21">
        <f t="shared" si="7"/>
        <v>4.7996149999999993</v>
      </c>
      <c r="LX14" s="21">
        <f t="shared" si="7"/>
        <v>4.4136237359130428</v>
      </c>
      <c r="LY14" s="21">
        <f t="shared" si="7"/>
        <v>4.7996149999999993</v>
      </c>
      <c r="LZ14" s="21">
        <f t="shared" si="7"/>
        <v>4.7996149999999993</v>
      </c>
      <c r="MA14" s="21">
        <f t="shared" si="7"/>
        <v>4.7996150000000002</v>
      </c>
      <c r="MB14" s="21">
        <f t="shared" si="7"/>
        <v>4.7996150000000011</v>
      </c>
      <c r="MC14" s="21">
        <f t="shared" si="7"/>
        <v>3.0904150000000001</v>
      </c>
      <c r="MD14" s="21">
        <f t="shared" si="7"/>
        <v>3.0019150000000003</v>
      </c>
      <c r="ME14" s="21">
        <f t="shared" si="7"/>
        <v>3.0628150000000001</v>
      </c>
      <c r="MF14" s="21">
        <f t="shared" si="7"/>
        <v>3.0657149999999995</v>
      </c>
      <c r="MG14" s="21">
        <f t="shared" si="7"/>
        <v>4.870552055913044</v>
      </c>
      <c r="MH14" s="21">
        <f t="shared" si="7"/>
        <v>4.0110319877391296</v>
      </c>
      <c r="MI14" s="21">
        <f t="shared" si="7"/>
        <v>4.0572806521739118</v>
      </c>
      <c r="MJ14" s="21">
        <f t="shared" si="7"/>
        <v>4.6997150000000003</v>
      </c>
      <c r="MK14" s="21">
        <f t="shared" si="7"/>
        <v>4.7997150000000008</v>
      </c>
      <c r="ML14" s="21">
        <f t="shared" si="7"/>
        <v>4.799715</v>
      </c>
      <c r="MM14" s="21">
        <f t="shared" si="7"/>
        <v>4.8401149999999991</v>
      </c>
      <c r="MN14" s="21">
        <f t="shared" si="7"/>
        <v>1.3804919230769233</v>
      </c>
      <c r="MO14" s="21">
        <f t="shared" si="7"/>
        <v>1.3970291025641026</v>
      </c>
      <c r="MP14" s="21">
        <f t="shared" si="7"/>
        <v>1.3875932051282049</v>
      </c>
      <c r="MQ14" s="21">
        <f t="shared" si="7"/>
        <v>1.3800047435897436</v>
      </c>
      <c r="MR14" s="21">
        <f t="shared" si="7"/>
        <v>4.7997150000000008</v>
      </c>
      <c r="MS14" s="21">
        <f t="shared" si="7"/>
        <v>1.4003637179487178</v>
      </c>
      <c r="MT14" s="21">
        <f t="shared" ref="MT14:ND14" si="8">MT15</f>
        <v>4.7699233161739132</v>
      </c>
      <c r="MU14" s="21">
        <f t="shared" si="8"/>
        <v>1.3837560256410253</v>
      </c>
      <c r="MV14" s="21">
        <f t="shared" si="8"/>
        <v>4.3147435619999994</v>
      </c>
      <c r="MW14" s="21">
        <f t="shared" si="8"/>
        <v>4.4844439999999999</v>
      </c>
      <c r="MX14" s="21">
        <f t="shared" si="8"/>
        <v>4.434258956521739</v>
      </c>
      <c r="MY14" s="21">
        <f t="shared" si="8"/>
        <v>1.3699778205128204</v>
      </c>
      <c r="MZ14" s="21">
        <f t="shared" si="8"/>
        <v>1.3812521794871797</v>
      </c>
      <c r="NA14" s="21">
        <f t="shared" si="8"/>
        <v>1.3618310459999998</v>
      </c>
      <c r="NB14" s="21">
        <f t="shared" si="8"/>
        <v>4.5069323913043471</v>
      </c>
      <c r="NC14" s="21">
        <f t="shared" si="8"/>
        <v>4.7378150000000003</v>
      </c>
      <c r="ND14" s="21">
        <f t="shared" si="8"/>
        <v>4.5990304479130426</v>
      </c>
    </row>
    <row r="15" spans="1:377" ht="24.2" customHeight="1">
      <c r="A15" s="15" t="s">
        <v>378</v>
      </c>
      <c r="B15" s="16"/>
      <c r="C15" s="25" t="s">
        <v>379</v>
      </c>
      <c r="D15" s="24">
        <f>SUM(D16:D32)</f>
        <v>4.2196749999999996</v>
      </c>
      <c r="E15" s="24">
        <f>SUM(E16:E32)</f>
        <v>4.8733750000000002</v>
      </c>
      <c r="F15" s="24">
        <f t="shared" ref="F15:BQ15" si="9">SUM(F16:F32)</f>
        <v>4.9166468260869562</v>
      </c>
      <c r="G15" s="24">
        <f t="shared" si="9"/>
        <v>4.8137894160000005</v>
      </c>
      <c r="H15" s="24">
        <f t="shared" si="9"/>
        <v>4.8777379072173916</v>
      </c>
      <c r="I15" s="24">
        <f t="shared" si="9"/>
        <v>4.6759446059999998</v>
      </c>
      <c r="J15" s="24">
        <f t="shared" si="9"/>
        <v>4.8906787750434777</v>
      </c>
      <c r="K15" s="24">
        <f t="shared" si="9"/>
        <v>4.8674432755652175</v>
      </c>
      <c r="L15" s="24">
        <f t="shared" si="9"/>
        <v>4.9425377883478259</v>
      </c>
      <c r="M15" s="24">
        <f t="shared" si="9"/>
        <v>4.9580146121739137</v>
      </c>
      <c r="N15" s="24">
        <f t="shared" si="9"/>
        <v>4.7971482979999998</v>
      </c>
      <c r="O15" s="24">
        <f t="shared" si="9"/>
        <v>4.1855298779999996</v>
      </c>
      <c r="P15" s="24">
        <f t="shared" si="9"/>
        <v>4.1179494580000009</v>
      </c>
      <c r="Q15" s="24">
        <f t="shared" si="9"/>
        <v>4.9007130367826086</v>
      </c>
      <c r="R15" s="24">
        <f t="shared" si="9"/>
        <v>4.5563422259999999</v>
      </c>
      <c r="S15" s="24">
        <f t="shared" si="9"/>
        <v>4.2585534343478262</v>
      </c>
      <c r="T15" s="24">
        <f t="shared" si="9"/>
        <v>4.9684649560000009</v>
      </c>
      <c r="U15" s="24">
        <f t="shared" si="9"/>
        <v>4.6506197235652182</v>
      </c>
      <c r="V15" s="24">
        <f t="shared" si="9"/>
        <v>4.9435213200869548</v>
      </c>
      <c r="W15" s="24">
        <f t="shared" si="9"/>
        <v>4.5215425447826085</v>
      </c>
      <c r="X15" s="24">
        <f t="shared" si="9"/>
        <v>4.8596050546956526</v>
      </c>
      <c r="Y15" s="24">
        <f t="shared" si="9"/>
        <v>4.9398150000000003</v>
      </c>
      <c r="Z15" s="24">
        <f t="shared" si="9"/>
        <v>4.4700150000000001</v>
      </c>
      <c r="AA15" s="24">
        <f t="shared" si="9"/>
        <v>4.9312429666956508</v>
      </c>
      <c r="AB15" s="24">
        <f t="shared" si="9"/>
        <v>4.9639648460000005</v>
      </c>
      <c r="AC15" s="24">
        <f t="shared" si="9"/>
        <v>4.8511828574782605</v>
      </c>
      <c r="AD15" s="24">
        <f t="shared" si="9"/>
        <v>4.9604833939999988</v>
      </c>
      <c r="AE15" s="24">
        <f t="shared" si="9"/>
        <v>4.9909615314782609</v>
      </c>
      <c r="AF15" s="24">
        <f t="shared" si="9"/>
        <v>4.9235149999999992</v>
      </c>
      <c r="AG15" s="24">
        <f t="shared" si="9"/>
        <v>5.2247196313913031</v>
      </c>
      <c r="AH15" s="24">
        <f t="shared" si="9"/>
        <v>1.4155483333333332</v>
      </c>
      <c r="AI15" s="24">
        <f t="shared" si="9"/>
        <v>1.4519983333333335</v>
      </c>
      <c r="AJ15" s="24">
        <f t="shared" si="9"/>
        <v>4.3250122153913049</v>
      </c>
      <c r="AK15" s="24">
        <f t="shared" si="9"/>
        <v>3.8637150000000005</v>
      </c>
      <c r="AL15" s="24">
        <f t="shared" si="9"/>
        <v>3.8174149999999991</v>
      </c>
      <c r="AM15" s="24">
        <f t="shared" si="9"/>
        <v>4.1420150000000007</v>
      </c>
      <c r="AN15" s="24">
        <f t="shared" si="9"/>
        <v>4.899668833565217</v>
      </c>
      <c r="AO15" s="24">
        <f t="shared" si="9"/>
        <v>4.8504102423478255</v>
      </c>
      <c r="AP15" s="24">
        <f t="shared" si="9"/>
        <v>5.0090149999999998</v>
      </c>
      <c r="AQ15" s="24">
        <f t="shared" si="9"/>
        <v>5.3015150000000002</v>
      </c>
      <c r="AR15" s="24">
        <f t="shared" si="9"/>
        <v>4.9996149999999986</v>
      </c>
      <c r="AS15" s="24">
        <f t="shared" si="9"/>
        <v>1.0931483333333332</v>
      </c>
      <c r="AT15" s="24">
        <f t="shared" si="9"/>
        <v>5.4551149999999993</v>
      </c>
      <c r="AU15" s="24">
        <f t="shared" si="9"/>
        <v>4.7366392456521744</v>
      </c>
      <c r="AV15" s="24">
        <f t="shared" si="9"/>
        <v>5.3925149999999995</v>
      </c>
      <c r="AW15" s="24">
        <f t="shared" si="9"/>
        <v>4.9605149999999991</v>
      </c>
      <c r="AX15" s="24">
        <f t="shared" si="9"/>
        <v>4.888115</v>
      </c>
      <c r="AY15" s="24">
        <f t="shared" si="9"/>
        <v>4.0158149999999999</v>
      </c>
      <c r="AZ15" s="24">
        <f t="shared" si="9"/>
        <v>5.2195149999999995</v>
      </c>
      <c r="BA15" s="24">
        <f t="shared" si="9"/>
        <v>4.6996116049565213</v>
      </c>
      <c r="BB15" s="24">
        <f t="shared" si="9"/>
        <v>5.4119149999999996</v>
      </c>
      <c r="BC15" s="24">
        <f t="shared" si="9"/>
        <v>4.7885700434782619</v>
      </c>
      <c r="BD15" s="24">
        <f t="shared" si="9"/>
        <v>5.0233150000000002</v>
      </c>
      <c r="BE15" s="24">
        <f t="shared" si="9"/>
        <v>4.7996149999999993</v>
      </c>
      <c r="BF15" s="24">
        <f t="shared" si="9"/>
        <v>4.9996149999999995</v>
      </c>
      <c r="BG15" s="24">
        <f t="shared" si="9"/>
        <v>4.8158149999999988</v>
      </c>
      <c r="BH15" s="24">
        <f t="shared" si="9"/>
        <v>4.726638264</v>
      </c>
      <c r="BI15" s="24">
        <f t="shared" si="9"/>
        <v>4.7235201040000003</v>
      </c>
      <c r="BJ15" s="24">
        <f t="shared" si="9"/>
        <v>4.7996149999999993</v>
      </c>
      <c r="BK15" s="24">
        <f t="shared" si="9"/>
        <v>4.7996150000000002</v>
      </c>
      <c r="BL15" s="24">
        <f t="shared" si="9"/>
        <v>4.7996150000000011</v>
      </c>
      <c r="BM15" s="24">
        <f t="shared" si="9"/>
        <v>4.989514999999999</v>
      </c>
      <c r="BN15" s="24">
        <f t="shared" si="9"/>
        <v>4.8853150000000003</v>
      </c>
      <c r="BO15" s="24">
        <f t="shared" si="9"/>
        <v>4.7996150000000002</v>
      </c>
      <c r="BP15" s="24">
        <f t="shared" si="9"/>
        <v>4.7996150000000002</v>
      </c>
      <c r="BQ15" s="24">
        <f t="shared" si="9"/>
        <v>4.7996150000000002</v>
      </c>
      <c r="BR15" s="24">
        <f t="shared" ref="BR15:EC15" si="10">SUM(BR16:BR32)</f>
        <v>4.9996149999999995</v>
      </c>
      <c r="BS15" s="24">
        <f t="shared" si="10"/>
        <v>4.9998149999999999</v>
      </c>
      <c r="BT15" s="24">
        <f t="shared" si="10"/>
        <v>4.7632671347774789</v>
      </c>
      <c r="BU15" s="24">
        <f t="shared" si="10"/>
        <v>4.9292850247270312</v>
      </c>
      <c r="BV15" s="24">
        <f t="shared" si="10"/>
        <v>4.8083068461739122</v>
      </c>
      <c r="BW15" s="24">
        <f t="shared" si="10"/>
        <v>4.1968666773043468</v>
      </c>
      <c r="BX15" s="24">
        <f t="shared" si="10"/>
        <v>4.9496149999999997</v>
      </c>
      <c r="BY15" s="24">
        <f t="shared" si="10"/>
        <v>4.9496150000000005</v>
      </c>
      <c r="BZ15" s="24">
        <f t="shared" si="10"/>
        <v>4.903415156695651</v>
      </c>
      <c r="CA15" s="24">
        <f t="shared" si="10"/>
        <v>4.6652153705217394</v>
      </c>
      <c r="CB15" s="24">
        <f t="shared" si="10"/>
        <v>4.8995606519130437</v>
      </c>
      <c r="CC15" s="24">
        <f t="shared" si="10"/>
        <v>4.9496150000000005</v>
      </c>
      <c r="CD15" s="24">
        <f t="shared" si="10"/>
        <v>4.8567208957652905</v>
      </c>
      <c r="CE15" s="24">
        <f t="shared" si="10"/>
        <v>4.8405861310434783</v>
      </c>
      <c r="CF15" s="24">
        <f t="shared" si="10"/>
        <v>4.8438520596521748</v>
      </c>
      <c r="CG15" s="24">
        <f t="shared" si="10"/>
        <v>4.6364151741020798</v>
      </c>
      <c r="CH15" s="24">
        <f t="shared" si="10"/>
        <v>4.9766150000000007</v>
      </c>
      <c r="CI15" s="24">
        <f t="shared" si="10"/>
        <v>4.9794889352173914</v>
      </c>
      <c r="CJ15" s="24">
        <f t="shared" si="10"/>
        <v>4.4069209740000002</v>
      </c>
      <c r="CK15" s="24">
        <f t="shared" si="10"/>
        <v>4.7034322442608687</v>
      </c>
      <c r="CL15" s="24">
        <f t="shared" si="10"/>
        <v>4.7906441579999992</v>
      </c>
      <c r="CM15" s="24">
        <f t="shared" si="10"/>
        <v>4.0002776261739124</v>
      </c>
      <c r="CN15" s="24">
        <f t="shared" si="10"/>
        <v>4.1229735020000007</v>
      </c>
      <c r="CO15" s="24">
        <f t="shared" si="10"/>
        <v>4.0622445100000011</v>
      </c>
      <c r="CP15" s="24">
        <f t="shared" si="10"/>
        <v>5.0206620000000006</v>
      </c>
      <c r="CQ15" s="24">
        <f t="shared" si="10"/>
        <v>5.0027879999999989</v>
      </c>
      <c r="CR15" s="24">
        <f t="shared" si="10"/>
        <v>4.5843460665217393</v>
      </c>
      <c r="CS15" s="24">
        <f t="shared" si="10"/>
        <v>4.5982150000000015</v>
      </c>
      <c r="CT15" s="24">
        <f t="shared" si="10"/>
        <v>4.4786150000000005</v>
      </c>
      <c r="CU15" s="24">
        <f t="shared" si="10"/>
        <v>4.1886150000000004</v>
      </c>
      <c r="CV15" s="24">
        <f t="shared" si="10"/>
        <v>4.3628150000000003</v>
      </c>
      <c r="CW15" s="24">
        <f t="shared" si="10"/>
        <v>4.1023150000000008</v>
      </c>
      <c r="CX15" s="24">
        <f t="shared" si="10"/>
        <v>4.057315</v>
      </c>
      <c r="CY15" s="24">
        <f t="shared" si="10"/>
        <v>1.3312483333333334</v>
      </c>
      <c r="CZ15" s="24">
        <f t="shared" si="10"/>
        <v>1.3471150000000001</v>
      </c>
      <c r="DA15" s="24">
        <f t="shared" si="10"/>
        <v>4.8059276516521745</v>
      </c>
      <c r="DB15" s="24">
        <f t="shared" si="10"/>
        <v>4.0001150000000001</v>
      </c>
      <c r="DC15" s="24">
        <f t="shared" si="10"/>
        <v>4.7996150000000011</v>
      </c>
      <c r="DD15" s="24">
        <f t="shared" si="10"/>
        <v>4.7996149999999993</v>
      </c>
      <c r="DE15" s="24">
        <f t="shared" si="10"/>
        <v>4.2120149999999992</v>
      </c>
      <c r="DF15" s="24">
        <f t="shared" si="10"/>
        <v>4.8794644679999992</v>
      </c>
      <c r="DG15" s="24">
        <f t="shared" si="10"/>
        <v>4.441114999999999</v>
      </c>
      <c r="DH15" s="24">
        <f t="shared" si="10"/>
        <v>4.5697150000000004</v>
      </c>
      <c r="DI15" s="24">
        <f t="shared" si="10"/>
        <v>4.2591149999999995</v>
      </c>
      <c r="DJ15" s="24">
        <f t="shared" si="10"/>
        <v>4.4442149999999998</v>
      </c>
      <c r="DK15" s="24">
        <f t="shared" si="10"/>
        <v>4.1076798620000003</v>
      </c>
      <c r="DL15" s="24">
        <f t="shared" si="10"/>
        <v>4.8988991500000001</v>
      </c>
      <c r="DM15" s="24">
        <f t="shared" si="10"/>
        <v>4.2218061084347829</v>
      </c>
      <c r="DN15" s="24">
        <f t="shared" si="10"/>
        <v>4.5145226028695653</v>
      </c>
      <c r="DO15" s="24">
        <f t="shared" si="10"/>
        <v>4.4915353695652174</v>
      </c>
      <c r="DP15" s="24">
        <f t="shared" si="10"/>
        <v>4.9786883175652177</v>
      </c>
      <c r="DQ15" s="24">
        <f t="shared" si="10"/>
        <v>4.9369670000000019</v>
      </c>
      <c r="DR15" s="24">
        <f t="shared" si="10"/>
        <v>4.9996149999999995</v>
      </c>
      <c r="DS15" s="24">
        <f t="shared" si="10"/>
        <v>4.8996150000000007</v>
      </c>
      <c r="DT15" s="24">
        <f t="shared" si="10"/>
        <v>4.9717149999999997</v>
      </c>
      <c r="DU15" s="24">
        <f t="shared" si="10"/>
        <v>4.7996150000000002</v>
      </c>
      <c r="DV15" s="24">
        <f t="shared" si="10"/>
        <v>4.9436150000000003</v>
      </c>
      <c r="DW15" s="24">
        <f t="shared" si="10"/>
        <v>4.816514999999999</v>
      </c>
      <c r="DX15" s="24">
        <f t="shared" si="10"/>
        <v>1.33378166666667</v>
      </c>
      <c r="DY15" s="24">
        <f t="shared" si="10"/>
        <v>4.984214999999999</v>
      </c>
      <c r="DZ15" s="24">
        <f t="shared" si="10"/>
        <v>4.5721500002608693</v>
      </c>
      <c r="EA15" s="24">
        <f t="shared" si="10"/>
        <v>4.4904621813043475</v>
      </c>
      <c r="EB15" s="24">
        <f t="shared" si="10"/>
        <v>1.3425713768115943</v>
      </c>
      <c r="EC15" s="24">
        <f t="shared" si="10"/>
        <v>1.4131952898550724</v>
      </c>
      <c r="ED15" s="24">
        <f t="shared" ref="ED15:GO15" si="11">SUM(ED16:ED32)</f>
        <v>4.6896267691304336</v>
      </c>
      <c r="EE15" s="24">
        <f t="shared" si="11"/>
        <v>1.4244085897435896</v>
      </c>
      <c r="EF15" s="24">
        <f t="shared" si="11"/>
        <v>1.4278932051282049</v>
      </c>
      <c r="EG15" s="24">
        <f t="shared" si="11"/>
        <v>4.7033594473913052</v>
      </c>
      <c r="EH15" s="24">
        <f t="shared" si="11"/>
        <v>4.5679712787826094</v>
      </c>
      <c r="EI15" s="24">
        <f t="shared" si="11"/>
        <v>1.5235585897435895</v>
      </c>
      <c r="EJ15" s="24">
        <f t="shared" si="11"/>
        <v>1.4343239743589746</v>
      </c>
      <c r="EK15" s="24">
        <f t="shared" si="11"/>
        <v>5.2389149999999995</v>
      </c>
      <c r="EL15" s="24">
        <f t="shared" si="11"/>
        <v>4.7996150000000011</v>
      </c>
      <c r="EM15" s="24">
        <f t="shared" si="11"/>
        <v>4.7996149999999993</v>
      </c>
      <c r="EN15" s="24">
        <f t="shared" si="11"/>
        <v>4.7996150000000002</v>
      </c>
      <c r="EO15" s="24">
        <f t="shared" si="11"/>
        <v>4.5259124679999996</v>
      </c>
      <c r="EP15" s="24">
        <f t="shared" si="11"/>
        <v>4.6313816355652166</v>
      </c>
      <c r="EQ15" s="24">
        <f t="shared" si="11"/>
        <v>4.8604375930434776</v>
      </c>
      <c r="ER15" s="24">
        <f t="shared" si="11"/>
        <v>4.3187491809565222</v>
      </c>
      <c r="ES15" s="24">
        <f t="shared" si="11"/>
        <v>4.9996150000000004</v>
      </c>
      <c r="ET15" s="24">
        <f t="shared" si="11"/>
        <v>4.8268149999999999</v>
      </c>
      <c r="EU15" s="24">
        <f t="shared" si="11"/>
        <v>4.802014999999999</v>
      </c>
      <c r="EV15" s="24">
        <f t="shared" si="11"/>
        <v>4.7677150000000008</v>
      </c>
      <c r="EW15" s="24">
        <f t="shared" si="11"/>
        <v>5.0396150000000004</v>
      </c>
      <c r="EX15" s="24">
        <f t="shared" si="11"/>
        <v>4.5269286337391303</v>
      </c>
      <c r="EY15" s="24">
        <f t="shared" si="11"/>
        <v>4.1637096006956513</v>
      </c>
      <c r="EZ15" s="24">
        <f t="shared" si="11"/>
        <v>4.4613192479999988</v>
      </c>
      <c r="FA15" s="24">
        <f t="shared" si="11"/>
        <v>4.4161347677391305</v>
      </c>
      <c r="FB15" s="24">
        <f t="shared" si="11"/>
        <v>4.4976958603478261</v>
      </c>
      <c r="FC15" s="24">
        <f t="shared" si="11"/>
        <v>4.8232005138260874</v>
      </c>
      <c r="FD15" s="24">
        <f t="shared" si="11"/>
        <v>4.9191820987325263</v>
      </c>
      <c r="FE15" s="24">
        <f t="shared" si="11"/>
        <v>4.9609320596521744</v>
      </c>
      <c r="FF15" s="24">
        <f t="shared" si="11"/>
        <v>4.6883139377389256</v>
      </c>
      <c r="FG15" s="24">
        <f t="shared" si="11"/>
        <v>4.7203798861828012</v>
      </c>
      <c r="FH15" s="24">
        <f t="shared" si="11"/>
        <v>4.2536782707826095</v>
      </c>
      <c r="FI15" s="24">
        <f t="shared" si="11"/>
        <v>4.7146474411304347</v>
      </c>
      <c r="FJ15" s="24">
        <f t="shared" si="11"/>
        <v>4.7983649977685605</v>
      </c>
      <c r="FK15" s="24">
        <f t="shared" si="11"/>
        <v>1.4009871139999999</v>
      </c>
      <c r="FL15" s="24">
        <f t="shared" si="11"/>
        <v>1.5531611538461538</v>
      </c>
      <c r="FM15" s="24">
        <f t="shared" si="11"/>
        <v>1.4500919230769231</v>
      </c>
      <c r="FN15" s="24">
        <f t="shared" si="11"/>
        <v>1.4511855128205129</v>
      </c>
      <c r="FO15" s="24">
        <f t="shared" si="11"/>
        <v>4.5652626320000014</v>
      </c>
      <c r="FP15" s="24">
        <f t="shared" si="11"/>
        <v>4.117944318000001</v>
      </c>
      <c r="FQ15" s="24">
        <f t="shared" si="11"/>
        <v>4.4727384700000004</v>
      </c>
      <c r="FR15" s="24">
        <f t="shared" si="11"/>
        <v>4.2889111340000001</v>
      </c>
      <c r="FS15" s="24">
        <f t="shared" si="11"/>
        <v>4.8727357280000003</v>
      </c>
      <c r="FT15" s="24">
        <f t="shared" si="11"/>
        <v>4.7996150000000002</v>
      </c>
      <c r="FU15" s="24">
        <f t="shared" si="11"/>
        <v>4.6810204259999999</v>
      </c>
      <c r="FV15" s="24">
        <f t="shared" si="11"/>
        <v>4.7996150000000002</v>
      </c>
      <c r="FW15" s="24">
        <f t="shared" si="11"/>
        <v>4.7996150000000002</v>
      </c>
      <c r="FX15" s="24">
        <f t="shared" si="11"/>
        <v>4.7996150000000011</v>
      </c>
      <c r="FY15" s="24">
        <f t="shared" si="11"/>
        <v>4.9136150000000001</v>
      </c>
      <c r="FZ15" s="24">
        <f t="shared" si="11"/>
        <v>4.7996149999999993</v>
      </c>
      <c r="GA15" s="24">
        <f t="shared" si="11"/>
        <v>4.6894150000000003</v>
      </c>
      <c r="GB15" s="24">
        <f t="shared" si="11"/>
        <v>4.5044465579999997</v>
      </c>
      <c r="GC15" s="24">
        <f t="shared" si="11"/>
        <v>4.7996149999999993</v>
      </c>
      <c r="GD15" s="24">
        <f t="shared" si="11"/>
        <v>5.5409375360000004</v>
      </c>
      <c r="GE15" s="24">
        <f t="shared" si="11"/>
        <v>5.1247056039999999</v>
      </c>
      <c r="GF15" s="24">
        <f t="shared" si="11"/>
        <v>5.4916970340000004</v>
      </c>
      <c r="GG15" s="24">
        <f t="shared" si="11"/>
        <v>4.9007490660000004</v>
      </c>
      <c r="GH15" s="24">
        <f t="shared" si="11"/>
        <v>4.4909649620000005</v>
      </c>
      <c r="GI15" s="24">
        <f t="shared" si="11"/>
        <v>4.8781837079999999</v>
      </c>
      <c r="GJ15" s="24">
        <f t="shared" si="11"/>
        <v>4.685540402</v>
      </c>
      <c r="GK15" s="24">
        <f t="shared" si="11"/>
        <v>4.4695113740000005</v>
      </c>
      <c r="GL15" s="24">
        <f t="shared" si="11"/>
        <v>4.1614654119999992</v>
      </c>
      <c r="GM15" s="24">
        <f t="shared" si="11"/>
        <v>3.9531536459999987</v>
      </c>
      <c r="GN15" s="24">
        <f t="shared" si="11"/>
        <v>5.1130149999999999</v>
      </c>
      <c r="GO15" s="24">
        <f t="shared" si="11"/>
        <v>4.7996150000000011</v>
      </c>
      <c r="GP15" s="24">
        <f t="shared" ref="GP15:JA15" si="12">SUM(GP16:GP32)</f>
        <v>4.8792218739999997</v>
      </c>
      <c r="GQ15" s="24">
        <f t="shared" si="12"/>
        <v>4.7347204180000002</v>
      </c>
      <c r="GR15" s="24">
        <f t="shared" si="12"/>
        <v>4.1738563600000003</v>
      </c>
      <c r="GS15" s="24">
        <f t="shared" si="12"/>
        <v>5.7072991359999996</v>
      </c>
      <c r="GT15" s="24">
        <f t="shared" si="12"/>
        <v>4.7155219680000018</v>
      </c>
      <c r="GU15" s="24">
        <f t="shared" si="12"/>
        <v>4.7204972499999993</v>
      </c>
      <c r="GV15" s="24">
        <f t="shared" si="12"/>
        <v>4.6966094232173905</v>
      </c>
      <c r="GW15" s="24">
        <f t="shared" si="12"/>
        <v>4.7307102791304354</v>
      </c>
      <c r="GX15" s="24">
        <f t="shared" si="12"/>
        <v>4.6640191650434781</v>
      </c>
      <c r="GY15" s="24">
        <f t="shared" si="12"/>
        <v>4.6821605885217394</v>
      </c>
      <c r="GZ15" s="24">
        <f t="shared" si="12"/>
        <v>5.0756150000000009</v>
      </c>
      <c r="HA15" s="24">
        <f t="shared" si="12"/>
        <v>5.5761150000000006</v>
      </c>
      <c r="HB15" s="24">
        <f t="shared" si="12"/>
        <v>4.7996150000000011</v>
      </c>
      <c r="HC15" s="24">
        <f t="shared" si="12"/>
        <v>4.8333061117391303</v>
      </c>
      <c r="HD15" s="24">
        <f t="shared" si="12"/>
        <v>4.8250149999999996</v>
      </c>
      <c r="HE15" s="24">
        <f t="shared" si="12"/>
        <v>4.3229150000000001</v>
      </c>
      <c r="HF15" s="24">
        <f t="shared" si="12"/>
        <v>4.828547916608696</v>
      </c>
      <c r="HG15" s="24">
        <f t="shared" si="12"/>
        <v>4.9996149999999995</v>
      </c>
      <c r="HH15" s="24">
        <f t="shared" si="12"/>
        <v>4.6647150000000011</v>
      </c>
      <c r="HI15" s="24">
        <f t="shared" si="12"/>
        <v>4.5103451699999999</v>
      </c>
      <c r="HJ15" s="24">
        <f t="shared" si="12"/>
        <v>4.3126149999999992</v>
      </c>
      <c r="HK15" s="24">
        <f t="shared" si="12"/>
        <v>4.9446149999999998</v>
      </c>
      <c r="HL15" s="24">
        <f t="shared" si="12"/>
        <v>4.4894117479999993</v>
      </c>
      <c r="HM15" s="24">
        <f t="shared" si="12"/>
        <v>4.9480149999999998</v>
      </c>
      <c r="HN15" s="24">
        <f t="shared" si="12"/>
        <v>4.9496150000000005</v>
      </c>
      <c r="HO15" s="24">
        <f t="shared" si="12"/>
        <v>4.9496150000000005</v>
      </c>
      <c r="HP15" s="24">
        <f t="shared" si="12"/>
        <v>4.5429149999999989</v>
      </c>
      <c r="HQ15" s="24">
        <f t="shared" si="12"/>
        <v>4.784345428</v>
      </c>
      <c r="HR15" s="24">
        <f t="shared" si="12"/>
        <v>3.8756149999999998</v>
      </c>
      <c r="HS15" s="24">
        <f t="shared" si="12"/>
        <v>3.9326696740000004</v>
      </c>
      <c r="HT15" s="24">
        <f t="shared" si="12"/>
        <v>4.7996149999999993</v>
      </c>
      <c r="HU15" s="24">
        <f t="shared" si="12"/>
        <v>4.9800991106208663</v>
      </c>
      <c r="HV15" s="24">
        <f t="shared" si="12"/>
        <v>4.8443550900000014</v>
      </c>
      <c r="HW15" s="24">
        <f t="shared" si="12"/>
        <v>4.7996149999999993</v>
      </c>
      <c r="HX15" s="24">
        <f t="shared" si="12"/>
        <v>4.9849149999999991</v>
      </c>
      <c r="HY15" s="24">
        <f t="shared" si="12"/>
        <v>4.693087148</v>
      </c>
      <c r="HZ15" s="24">
        <f t="shared" si="12"/>
        <v>4.7996150000000002</v>
      </c>
      <c r="IA15" s="24">
        <f t="shared" si="12"/>
        <v>3.958615</v>
      </c>
      <c r="IB15" s="24">
        <f t="shared" si="12"/>
        <v>4.4917004939999998</v>
      </c>
      <c r="IC15" s="24">
        <f t="shared" si="12"/>
        <v>4.7089191260000014</v>
      </c>
      <c r="ID15" s="24">
        <f t="shared" si="12"/>
        <v>4.0100149999999992</v>
      </c>
      <c r="IE15" s="24">
        <f t="shared" si="12"/>
        <v>4.149915</v>
      </c>
      <c r="IF15" s="24">
        <f t="shared" si="12"/>
        <v>4.7428608939999988</v>
      </c>
      <c r="IG15" s="24">
        <f t="shared" si="12"/>
        <v>4.7862496420000005</v>
      </c>
      <c r="IH15" s="24">
        <f t="shared" si="12"/>
        <v>1.4879983333333335</v>
      </c>
      <c r="II15" s="24">
        <f t="shared" si="12"/>
        <v>1.4302483333333331</v>
      </c>
      <c r="IJ15" s="24">
        <f t="shared" si="12"/>
        <v>1.4164316666666665</v>
      </c>
      <c r="IK15" s="24">
        <f t="shared" si="12"/>
        <v>1.3990111538461538</v>
      </c>
      <c r="IL15" s="24">
        <f t="shared" si="12"/>
        <v>1.402217564102564</v>
      </c>
      <c r="IM15" s="24">
        <f t="shared" si="12"/>
        <v>3.5428000820000003</v>
      </c>
      <c r="IN15" s="24">
        <f t="shared" si="12"/>
        <v>4.7326552639999999</v>
      </c>
      <c r="IO15" s="24">
        <f t="shared" si="12"/>
        <v>4.7996150000000011</v>
      </c>
      <c r="IP15" s="24">
        <f t="shared" si="12"/>
        <v>4.4278264380000012</v>
      </c>
      <c r="IQ15" s="24">
        <f t="shared" si="12"/>
        <v>4.6559502200000011</v>
      </c>
      <c r="IR15" s="24">
        <f t="shared" si="12"/>
        <v>4.6620358599999987</v>
      </c>
      <c r="IS15" s="24">
        <f t="shared" si="12"/>
        <v>4.2161573020000001</v>
      </c>
      <c r="IT15" s="24">
        <f t="shared" si="12"/>
        <v>4.6106412359999993</v>
      </c>
      <c r="IU15" s="24">
        <f t="shared" si="12"/>
        <v>4.6118996020000003</v>
      </c>
      <c r="IV15" s="24">
        <f t="shared" si="12"/>
        <v>4.1595178820000003</v>
      </c>
      <c r="IW15" s="24">
        <f t="shared" si="12"/>
        <v>4.5870154320000012</v>
      </c>
      <c r="IX15" s="24">
        <f t="shared" si="12"/>
        <v>4.819562620000001</v>
      </c>
      <c r="IY15" s="24">
        <f t="shared" si="12"/>
        <v>4.3608549520000004</v>
      </c>
      <c r="IZ15" s="24">
        <f t="shared" si="12"/>
        <v>4.7996150000000002</v>
      </c>
      <c r="JA15" s="24">
        <f t="shared" si="12"/>
        <v>4.3630529999999998</v>
      </c>
      <c r="JB15" s="24">
        <f t="shared" ref="JB15:LM15" si="13">SUM(JB16:JB32)</f>
        <v>4.2768399179999994</v>
      </c>
      <c r="JC15" s="24">
        <f t="shared" si="13"/>
        <v>4.7384563019999986</v>
      </c>
      <c r="JD15" s="24">
        <f t="shared" si="13"/>
        <v>4.7996150000000002</v>
      </c>
      <c r="JE15" s="24">
        <f t="shared" si="13"/>
        <v>4.7996149999999993</v>
      </c>
      <c r="JF15" s="24">
        <f t="shared" si="13"/>
        <v>4.7996150000000002</v>
      </c>
      <c r="JG15" s="24">
        <f t="shared" si="13"/>
        <v>4.7996150000000002</v>
      </c>
      <c r="JH15" s="24">
        <f t="shared" si="13"/>
        <v>4.8958149999999989</v>
      </c>
      <c r="JI15" s="24">
        <f t="shared" si="13"/>
        <v>4.6653276880000005</v>
      </c>
      <c r="JJ15" s="24">
        <f t="shared" si="13"/>
        <v>5.0430150000000005</v>
      </c>
      <c r="JK15" s="24">
        <f t="shared" si="13"/>
        <v>4.7996150000000002</v>
      </c>
      <c r="JL15" s="24">
        <f t="shared" si="13"/>
        <v>4.7996149999999993</v>
      </c>
      <c r="JM15" s="24">
        <f t="shared" si="13"/>
        <v>5.0024150000000001</v>
      </c>
      <c r="JN15" s="24">
        <f t="shared" si="13"/>
        <v>4.976915</v>
      </c>
      <c r="JO15" s="24">
        <f t="shared" si="13"/>
        <v>4.9621149999999998</v>
      </c>
      <c r="JP15" s="24">
        <f t="shared" si="13"/>
        <v>5.3973149999999999</v>
      </c>
      <c r="JQ15" s="24">
        <f t="shared" si="13"/>
        <v>4.7996150000000011</v>
      </c>
      <c r="JR15" s="24">
        <f t="shared" si="13"/>
        <v>4.4824149999999996</v>
      </c>
      <c r="JS15" s="24">
        <f t="shared" si="13"/>
        <v>4.3740970800000003</v>
      </c>
      <c r="JT15" s="24">
        <f t="shared" si="13"/>
        <v>4.1622149999999998</v>
      </c>
      <c r="JU15" s="24">
        <f t="shared" si="13"/>
        <v>4.5362037579999992</v>
      </c>
      <c r="JV15" s="24">
        <f t="shared" si="13"/>
        <v>3.9467995159999996</v>
      </c>
      <c r="JW15" s="24">
        <f t="shared" si="13"/>
        <v>4.3102149999999995</v>
      </c>
      <c r="JX15" s="24">
        <f t="shared" si="13"/>
        <v>4.5417440560000006</v>
      </c>
      <c r="JY15" s="24">
        <f t="shared" si="13"/>
        <v>4.3781487960000005</v>
      </c>
      <c r="JZ15" s="24">
        <f t="shared" si="13"/>
        <v>4.7042200420000002</v>
      </c>
      <c r="KA15" s="24">
        <f t="shared" si="13"/>
        <v>4.9373581340000001</v>
      </c>
      <c r="KB15" s="24">
        <f t="shared" si="13"/>
        <v>4.7078847680000004</v>
      </c>
      <c r="KC15" s="24">
        <f t="shared" si="13"/>
        <v>4.6714638279999994</v>
      </c>
      <c r="KD15" s="24">
        <f t="shared" si="13"/>
        <v>4.0680150000000008</v>
      </c>
      <c r="KE15" s="24">
        <f t="shared" si="13"/>
        <v>4.604338168</v>
      </c>
      <c r="KF15" s="24">
        <f t="shared" si="13"/>
        <v>4.8527309160000005</v>
      </c>
      <c r="KG15" s="24">
        <f t="shared" si="13"/>
        <v>4.7655680019999993</v>
      </c>
      <c r="KH15" s="24">
        <f t="shared" si="13"/>
        <v>4.2585513339999999</v>
      </c>
      <c r="KI15" s="24">
        <f t="shared" si="13"/>
        <v>3.999895</v>
      </c>
      <c r="KJ15" s="24">
        <f t="shared" si="13"/>
        <v>4.9996150000000013</v>
      </c>
      <c r="KK15" s="24">
        <f t="shared" si="13"/>
        <v>4.9626050000000008</v>
      </c>
      <c r="KL15" s="24">
        <f t="shared" si="13"/>
        <v>4.7996150000000011</v>
      </c>
      <c r="KM15" s="24">
        <f t="shared" si="13"/>
        <v>1.3929547435897436</v>
      </c>
      <c r="KN15" s="24">
        <f t="shared" si="13"/>
        <v>1.383944487179487</v>
      </c>
      <c r="KO15" s="24">
        <f t="shared" si="13"/>
        <v>1.4372867948717949</v>
      </c>
      <c r="KP15" s="24">
        <f t="shared" si="13"/>
        <v>1.4349034615384615</v>
      </c>
      <c r="KQ15" s="24">
        <f t="shared" si="13"/>
        <v>1.4305944871794871</v>
      </c>
      <c r="KR15" s="24">
        <f t="shared" si="13"/>
        <v>1.4302111538461539</v>
      </c>
      <c r="KS15" s="24">
        <f t="shared" si="13"/>
        <v>1.3986752564102565</v>
      </c>
      <c r="KT15" s="24">
        <f t="shared" si="13"/>
        <v>1.3980393589743589</v>
      </c>
      <c r="KU15" s="24">
        <f t="shared" si="13"/>
        <v>1.393468846153846</v>
      </c>
      <c r="KV15" s="24">
        <f t="shared" si="13"/>
        <v>1.3946367948717948</v>
      </c>
      <c r="KW15" s="24">
        <f t="shared" si="13"/>
        <v>1.3813175641025639</v>
      </c>
      <c r="KX15" s="24">
        <f t="shared" si="13"/>
        <v>1.3988714102564104</v>
      </c>
      <c r="KY15" s="24">
        <f t="shared" si="13"/>
        <v>4.9996150000000004</v>
      </c>
      <c r="KZ15" s="24">
        <f t="shared" si="13"/>
        <v>1.3990675641025643</v>
      </c>
      <c r="LA15" s="24">
        <f t="shared" si="13"/>
        <v>1.4333521794871795</v>
      </c>
      <c r="LB15" s="24">
        <f t="shared" si="13"/>
        <v>1.4136765384615386</v>
      </c>
      <c r="LC15" s="24">
        <f t="shared" si="13"/>
        <v>1.4337444871794873</v>
      </c>
      <c r="LD15" s="24">
        <f t="shared" si="13"/>
        <v>1.411293205128205</v>
      </c>
      <c r="LE15" s="24">
        <f t="shared" si="13"/>
        <v>1.3894867948717948</v>
      </c>
      <c r="LF15" s="24">
        <f t="shared" si="13"/>
        <v>4.7996149999999993</v>
      </c>
      <c r="LG15" s="24">
        <f t="shared" si="13"/>
        <v>4.7996150000000002</v>
      </c>
      <c r="LH15" s="24">
        <f t="shared" si="13"/>
        <v>4.3648150000000001</v>
      </c>
      <c r="LI15" s="24">
        <f t="shared" si="13"/>
        <v>4.0746229020000007</v>
      </c>
      <c r="LJ15" s="24">
        <f t="shared" si="13"/>
        <v>5.014615</v>
      </c>
      <c r="LK15" s="24">
        <f t="shared" si="13"/>
        <v>3.9399150000000001</v>
      </c>
      <c r="LL15" s="24">
        <f t="shared" si="13"/>
        <v>4.7996149999999993</v>
      </c>
      <c r="LM15" s="24">
        <f t="shared" si="13"/>
        <v>4.9304149999999991</v>
      </c>
      <c r="LN15" s="24">
        <f t="shared" ref="LN15:ND15" si="14">SUM(LN16:LN32)</f>
        <v>1.5088932051282049</v>
      </c>
      <c r="LO15" s="24">
        <f t="shared" si="14"/>
        <v>1.4237714102564101</v>
      </c>
      <c r="LP15" s="24">
        <f t="shared" si="14"/>
        <v>1.4247432051282052</v>
      </c>
      <c r="LQ15" s="24">
        <f t="shared" si="14"/>
        <v>1.4249393589743591</v>
      </c>
      <c r="LR15" s="24">
        <f t="shared" si="14"/>
        <v>1.4233880769230769</v>
      </c>
      <c r="LS15" s="24">
        <f t="shared" si="14"/>
        <v>4.7996150000000002</v>
      </c>
      <c r="LT15" s="24">
        <f t="shared" si="14"/>
        <v>4.8090150000000005</v>
      </c>
      <c r="LU15" s="24">
        <f t="shared" si="14"/>
        <v>4.6037201615652164</v>
      </c>
      <c r="LV15" s="24">
        <f t="shared" si="14"/>
        <v>4.7996150000000002</v>
      </c>
      <c r="LW15" s="24">
        <f t="shared" si="14"/>
        <v>4.7996149999999993</v>
      </c>
      <c r="LX15" s="24">
        <f t="shared" si="14"/>
        <v>4.4136237359130428</v>
      </c>
      <c r="LY15" s="24">
        <f t="shared" si="14"/>
        <v>4.7996149999999993</v>
      </c>
      <c r="LZ15" s="24">
        <f t="shared" si="14"/>
        <v>4.7996149999999993</v>
      </c>
      <c r="MA15" s="24">
        <f t="shared" si="14"/>
        <v>4.7996150000000002</v>
      </c>
      <c r="MB15" s="24">
        <f t="shared" si="14"/>
        <v>4.7996150000000011</v>
      </c>
      <c r="MC15" s="24">
        <f t="shared" si="14"/>
        <v>3.0904150000000001</v>
      </c>
      <c r="MD15" s="24">
        <f t="shared" si="14"/>
        <v>3.0019150000000003</v>
      </c>
      <c r="ME15" s="24">
        <f t="shared" si="14"/>
        <v>3.0628150000000001</v>
      </c>
      <c r="MF15" s="24">
        <f t="shared" si="14"/>
        <v>3.0657149999999995</v>
      </c>
      <c r="MG15" s="24">
        <f t="shared" si="14"/>
        <v>4.870552055913044</v>
      </c>
      <c r="MH15" s="24">
        <f t="shared" si="14"/>
        <v>4.0110319877391296</v>
      </c>
      <c r="MI15" s="24">
        <f t="shared" si="14"/>
        <v>4.0572806521739118</v>
      </c>
      <c r="MJ15" s="24">
        <f t="shared" si="14"/>
        <v>4.6997150000000003</v>
      </c>
      <c r="MK15" s="24">
        <f t="shared" si="14"/>
        <v>4.7997150000000008</v>
      </c>
      <c r="ML15" s="24">
        <f t="shared" si="14"/>
        <v>4.799715</v>
      </c>
      <c r="MM15" s="24">
        <f t="shared" si="14"/>
        <v>4.8401149999999991</v>
      </c>
      <c r="MN15" s="24">
        <f t="shared" si="14"/>
        <v>1.3804919230769233</v>
      </c>
      <c r="MO15" s="24">
        <f t="shared" si="14"/>
        <v>1.3970291025641026</v>
      </c>
      <c r="MP15" s="24">
        <f t="shared" si="14"/>
        <v>1.3875932051282049</v>
      </c>
      <c r="MQ15" s="24">
        <f t="shared" si="14"/>
        <v>1.3800047435897436</v>
      </c>
      <c r="MR15" s="24">
        <f t="shared" si="14"/>
        <v>4.7997150000000008</v>
      </c>
      <c r="MS15" s="24">
        <f t="shared" si="14"/>
        <v>1.4003637179487178</v>
      </c>
      <c r="MT15" s="24">
        <f t="shared" si="14"/>
        <v>4.7699233161739132</v>
      </c>
      <c r="MU15" s="24">
        <f t="shared" si="14"/>
        <v>1.3837560256410253</v>
      </c>
      <c r="MV15" s="24">
        <f t="shared" si="14"/>
        <v>4.3147435619999994</v>
      </c>
      <c r="MW15" s="24">
        <f t="shared" si="14"/>
        <v>4.4844439999999999</v>
      </c>
      <c r="MX15" s="24">
        <f t="shared" si="14"/>
        <v>4.434258956521739</v>
      </c>
      <c r="MY15" s="24">
        <f t="shared" si="14"/>
        <v>1.3699778205128204</v>
      </c>
      <c r="MZ15" s="24">
        <f t="shared" si="14"/>
        <v>1.3812521794871797</v>
      </c>
      <c r="NA15" s="24">
        <f t="shared" si="14"/>
        <v>1.3618310459999998</v>
      </c>
      <c r="NB15" s="24">
        <f t="shared" si="14"/>
        <v>4.5069323913043471</v>
      </c>
      <c r="NC15" s="24">
        <f t="shared" si="14"/>
        <v>4.7378150000000003</v>
      </c>
      <c r="ND15" s="24">
        <f t="shared" si="14"/>
        <v>4.5990304479130426</v>
      </c>
    </row>
    <row r="16" spans="1:377" ht="18" customHeight="1">
      <c r="A16" s="26" t="s">
        <v>380</v>
      </c>
      <c r="B16" s="27" t="s">
        <v>381</v>
      </c>
      <c r="C16" s="17" t="s">
        <v>379</v>
      </c>
      <c r="D16" s="28">
        <v>1.7405999999999999</v>
      </c>
      <c r="E16" s="28">
        <v>1.1953</v>
      </c>
      <c r="F16" s="28">
        <f>1.5655-20%</f>
        <v>1.3654999999999999</v>
      </c>
      <c r="G16" s="28">
        <v>1.2338</v>
      </c>
      <c r="H16" s="28">
        <v>1.2162999999999999</v>
      </c>
      <c r="I16" s="28">
        <v>1.2565</v>
      </c>
      <c r="J16" s="28">
        <f>1.5734-10%</f>
        <v>1.4733999999999998</v>
      </c>
      <c r="K16" s="28">
        <v>1.7450000000000001</v>
      </c>
      <c r="L16" s="28">
        <v>1.1891</v>
      </c>
      <c r="M16" s="28">
        <f>1.3114-5%</f>
        <v>1.2613999999999999</v>
      </c>
      <c r="N16" s="28">
        <v>1.45</v>
      </c>
      <c r="O16" s="28">
        <v>0.97519999999999996</v>
      </c>
      <c r="P16" s="28">
        <v>1.4056999999999999</v>
      </c>
      <c r="Q16" s="28">
        <v>1.5492999999999999</v>
      </c>
      <c r="R16" s="28">
        <v>1.3956</v>
      </c>
      <c r="S16" s="28">
        <v>0.94679999999999997</v>
      </c>
      <c r="T16" s="28">
        <f>1.5643-5%</f>
        <v>1.5143</v>
      </c>
      <c r="U16" s="28">
        <v>1.2061999999999999</v>
      </c>
      <c r="V16" s="28">
        <v>1.2343999999999999</v>
      </c>
      <c r="W16" s="28">
        <v>1.2114</v>
      </c>
      <c r="X16" s="28">
        <v>1.1815</v>
      </c>
      <c r="Y16" s="28">
        <f>1.6799-10%</f>
        <v>1.5798999999999999</v>
      </c>
      <c r="Z16" s="28">
        <v>1.2324999999999999</v>
      </c>
      <c r="AA16" s="28">
        <v>1.7547999999999999</v>
      </c>
      <c r="AB16" s="28">
        <v>1.5669</v>
      </c>
      <c r="AC16" s="28">
        <v>1.3905000000000001</v>
      </c>
      <c r="AD16" s="28">
        <f>2.6403-1.4</f>
        <v>1.2403</v>
      </c>
      <c r="AE16" s="28">
        <v>1.4974000000000001</v>
      </c>
      <c r="AF16" s="28">
        <v>1.1755</v>
      </c>
      <c r="AG16" s="28">
        <v>2.3325999999999998</v>
      </c>
      <c r="AH16" s="29">
        <v>0</v>
      </c>
      <c r="AI16" s="29">
        <v>0</v>
      </c>
      <c r="AJ16" s="28">
        <v>1.1346000000000001</v>
      </c>
      <c r="AK16" s="28">
        <v>1.1453</v>
      </c>
      <c r="AL16" s="28">
        <v>1.0156000000000001</v>
      </c>
      <c r="AM16" s="28">
        <v>1.0805</v>
      </c>
      <c r="AN16" s="28">
        <v>0.35210000000000002</v>
      </c>
      <c r="AO16" s="28">
        <v>1.3113999999999999</v>
      </c>
      <c r="AP16" s="28">
        <f>3.3308-1.9</f>
        <v>1.4308000000000001</v>
      </c>
      <c r="AQ16" s="28">
        <f>3.7155-2</f>
        <v>1.7155</v>
      </c>
      <c r="AR16" s="28">
        <v>2.7957000000000001</v>
      </c>
      <c r="AS16" s="29">
        <v>0</v>
      </c>
      <c r="AT16" s="28">
        <v>2.9123000000000001</v>
      </c>
      <c r="AU16" s="28">
        <v>1.2766</v>
      </c>
      <c r="AV16" s="28">
        <v>2.5781000000000001</v>
      </c>
      <c r="AW16" s="28">
        <v>1.2564</v>
      </c>
      <c r="AX16" s="28">
        <v>1.4875</v>
      </c>
      <c r="AY16" s="28">
        <v>1.0482</v>
      </c>
      <c r="AZ16" s="28">
        <v>2.3687999999999998</v>
      </c>
      <c r="BA16" s="28">
        <v>1.2054</v>
      </c>
      <c r="BB16" s="28">
        <v>2.5537999999999998</v>
      </c>
      <c r="BC16" s="28">
        <v>0.89430000000000009</v>
      </c>
      <c r="BD16" s="28">
        <f>3.751-1.4</f>
        <v>2.351</v>
      </c>
      <c r="BE16" s="28">
        <v>1.0944</v>
      </c>
      <c r="BF16" s="28">
        <v>1.8565</v>
      </c>
      <c r="BG16" s="28">
        <v>1.1833</v>
      </c>
      <c r="BH16" s="28">
        <v>0.87629999999999997</v>
      </c>
      <c r="BI16" s="28">
        <v>0.73809999999999998</v>
      </c>
      <c r="BJ16" s="28">
        <v>1.2388000000000001</v>
      </c>
      <c r="BK16" s="28">
        <v>0.97289999999999999</v>
      </c>
      <c r="BL16" s="28">
        <v>0.65280000000000005</v>
      </c>
      <c r="BM16" s="28">
        <v>1.1247</v>
      </c>
      <c r="BN16" s="28">
        <v>1.2542</v>
      </c>
      <c r="BO16" s="28">
        <v>0.90249999999999997</v>
      </c>
      <c r="BP16" s="28">
        <v>1.0756000000000001</v>
      </c>
      <c r="BQ16" s="28">
        <v>0.63400000000000001</v>
      </c>
      <c r="BR16" s="28">
        <v>1.0527</v>
      </c>
      <c r="BS16" s="28">
        <v>1.5244</v>
      </c>
      <c r="BT16" s="28">
        <v>1.2684</v>
      </c>
      <c r="BU16" s="28">
        <v>0.77459999999999996</v>
      </c>
      <c r="BV16" s="28">
        <v>1.5367999999999999</v>
      </c>
      <c r="BW16" s="28">
        <v>1.0145999999999999</v>
      </c>
      <c r="BX16" s="28">
        <f>1.5584-5%</f>
        <v>1.5084</v>
      </c>
      <c r="BY16" s="28">
        <f>1.6016-5%</f>
        <v>1.5515999999999999</v>
      </c>
      <c r="BZ16" s="28">
        <f>1.3429-5%</f>
        <v>1.2928999999999999</v>
      </c>
      <c r="CA16" s="28">
        <v>1.6704000000000001</v>
      </c>
      <c r="CB16" s="28">
        <f>1.2118-5%</f>
        <v>1.1617999999999999</v>
      </c>
      <c r="CC16" s="28">
        <f>1.7816-5%</f>
        <v>1.7316</v>
      </c>
      <c r="CD16" s="28">
        <f>1.2045-5%</f>
        <v>1.1544999999999999</v>
      </c>
      <c r="CE16" s="28">
        <f>1.4545-5%</f>
        <v>1.4044999999999999</v>
      </c>
      <c r="CF16" s="28">
        <f>1.3416-5%</f>
        <v>1.2915999999999999</v>
      </c>
      <c r="CG16" s="28">
        <v>0.89639999999999997</v>
      </c>
      <c r="CH16" s="28">
        <v>1.7083999999999999</v>
      </c>
      <c r="CI16" s="28">
        <v>1.4803999999999999</v>
      </c>
      <c r="CJ16" s="28">
        <v>0.87739999999999996</v>
      </c>
      <c r="CK16" s="28">
        <v>1.0598000000000001</v>
      </c>
      <c r="CL16" s="28">
        <v>1.2749000000000001</v>
      </c>
      <c r="CM16" s="28">
        <v>0.8226</v>
      </c>
      <c r="CN16" s="28">
        <v>0.89030000000000009</v>
      </c>
      <c r="CO16" s="28">
        <v>0.82820000000000005</v>
      </c>
      <c r="CP16" s="28">
        <f>2.4303-0.5</f>
        <v>1.9302999999999999</v>
      </c>
      <c r="CQ16" s="28">
        <f>2.7861-0.35</f>
        <v>2.4360999999999997</v>
      </c>
      <c r="CR16" s="28">
        <v>1.2841</v>
      </c>
      <c r="CS16" s="28">
        <v>1.5243</v>
      </c>
      <c r="CT16" s="28">
        <v>1.3137000000000001</v>
      </c>
      <c r="CU16" s="28">
        <v>1.1247</v>
      </c>
      <c r="CV16" s="28">
        <v>1.5998000000000001</v>
      </c>
      <c r="CW16" s="28">
        <v>1.2721</v>
      </c>
      <c r="CX16" s="28">
        <v>1.0566</v>
      </c>
      <c r="CY16" s="29">
        <v>0</v>
      </c>
      <c r="CZ16" s="29">
        <v>0</v>
      </c>
      <c r="DA16" s="28">
        <v>0.92879999999999996</v>
      </c>
      <c r="DB16" s="28">
        <v>1.2358</v>
      </c>
      <c r="DC16" s="28">
        <v>1.3927</v>
      </c>
      <c r="DD16" s="28">
        <v>1.5544</v>
      </c>
      <c r="DE16" s="28">
        <v>1.1725000000000001</v>
      </c>
      <c r="DF16" s="28">
        <v>1.3849</v>
      </c>
      <c r="DG16" s="28">
        <v>1.2330000000000001</v>
      </c>
      <c r="DH16" s="28">
        <v>1.256</v>
      </c>
      <c r="DI16" s="28">
        <v>1.1870000000000001</v>
      </c>
      <c r="DJ16" s="28">
        <v>1.2581</v>
      </c>
      <c r="DK16" s="28">
        <v>0.99550000000000005</v>
      </c>
      <c r="DL16" s="28">
        <v>1.6384000000000001</v>
      </c>
      <c r="DM16" s="28">
        <v>0.95760000000000001</v>
      </c>
      <c r="DN16" s="28">
        <v>1.1419999999999999</v>
      </c>
      <c r="DO16" s="28">
        <v>1.1309</v>
      </c>
      <c r="DP16" s="28">
        <v>1.4679</v>
      </c>
      <c r="DQ16" s="28">
        <f>2.2338-0.5</f>
        <v>1.7338</v>
      </c>
      <c r="DR16" s="28">
        <v>2.0815999999999999</v>
      </c>
      <c r="DS16" s="28">
        <v>1.4955000000000001</v>
      </c>
      <c r="DT16" s="28">
        <f>2.1912-40%</f>
        <v>1.7911999999999999</v>
      </c>
      <c r="DU16" s="28">
        <v>1.4355</v>
      </c>
      <c r="DV16" s="28">
        <f>2.1701-40%</f>
        <v>1.7701000000000002</v>
      </c>
      <c r="DW16" s="28">
        <v>1.6199000000000001</v>
      </c>
      <c r="DX16" s="29">
        <v>0</v>
      </c>
      <c r="DY16" s="28">
        <f>2.2007-10%</f>
        <v>2.1006999999999998</v>
      </c>
      <c r="DZ16" s="28">
        <v>0.94550000000000001</v>
      </c>
      <c r="EA16" s="28">
        <v>0.8448</v>
      </c>
      <c r="EB16" s="29">
        <v>0</v>
      </c>
      <c r="EC16" s="29">
        <v>0</v>
      </c>
      <c r="ED16" s="28">
        <v>1.139</v>
      </c>
      <c r="EE16" s="29">
        <v>0</v>
      </c>
      <c r="EF16" s="29">
        <v>0</v>
      </c>
      <c r="EG16" s="28">
        <v>0.98850000000000005</v>
      </c>
      <c r="EH16" s="28">
        <v>1.0456000000000001</v>
      </c>
      <c r="EI16" s="29">
        <v>0</v>
      </c>
      <c r="EJ16" s="29">
        <v>0</v>
      </c>
      <c r="EK16" s="28">
        <v>1.1632</v>
      </c>
      <c r="EL16" s="28">
        <v>1.6520000000000001</v>
      </c>
      <c r="EM16" s="28">
        <v>1.3561000000000001</v>
      </c>
      <c r="EN16" s="28">
        <v>1.4797</v>
      </c>
      <c r="EO16" s="28">
        <v>0.59299999999999997</v>
      </c>
      <c r="EP16" s="28">
        <v>1.1315</v>
      </c>
      <c r="EQ16" s="28">
        <v>1.3285</v>
      </c>
      <c r="ER16" s="28">
        <v>1.2209000000000001</v>
      </c>
      <c r="ES16" s="28">
        <v>0.98540000000000005</v>
      </c>
      <c r="ET16" s="28">
        <v>1.5054000000000001</v>
      </c>
      <c r="EU16" s="28">
        <v>1.0834000000000001</v>
      </c>
      <c r="EV16" s="28">
        <v>1.0974000000000002</v>
      </c>
      <c r="EW16" s="28">
        <v>0.85450000000000004</v>
      </c>
      <c r="EX16" s="28">
        <v>1.3953</v>
      </c>
      <c r="EY16" s="28">
        <v>1.1758999999999999</v>
      </c>
      <c r="EZ16" s="28">
        <v>1.2468999999999999</v>
      </c>
      <c r="FA16" s="28">
        <v>1.3531</v>
      </c>
      <c r="FB16" s="28">
        <v>1.0956999999999999</v>
      </c>
      <c r="FC16" s="28">
        <v>1.5349999999999999</v>
      </c>
      <c r="FD16" s="28">
        <v>0.99839999999999995</v>
      </c>
      <c r="FE16" s="28">
        <v>1.0663</v>
      </c>
      <c r="FF16" s="28">
        <v>0.91159999999999997</v>
      </c>
      <c r="FG16" s="28">
        <v>0.93859999999999999</v>
      </c>
      <c r="FH16" s="28">
        <v>1.0631999999999999</v>
      </c>
      <c r="FI16" s="28">
        <v>1.7461</v>
      </c>
      <c r="FJ16" s="28">
        <v>1.0457000000000001</v>
      </c>
      <c r="FK16" s="29">
        <v>0</v>
      </c>
      <c r="FL16" s="29">
        <v>0</v>
      </c>
      <c r="FM16" s="29">
        <v>0</v>
      </c>
      <c r="FN16" s="29">
        <v>0</v>
      </c>
      <c r="FO16" s="28">
        <v>1.0779000000000001</v>
      </c>
      <c r="FP16" s="28">
        <v>0.83220000000000005</v>
      </c>
      <c r="FQ16" s="28">
        <v>1.2223999999999999</v>
      </c>
      <c r="FR16" s="28">
        <v>1.5377000000000001</v>
      </c>
      <c r="FS16" s="28">
        <v>1.3632</v>
      </c>
      <c r="FT16" s="28">
        <v>1.2097</v>
      </c>
      <c r="FU16" s="28">
        <v>1.0991</v>
      </c>
      <c r="FV16" s="28">
        <v>1.4419</v>
      </c>
      <c r="FW16" s="28">
        <v>1.0914000000000001</v>
      </c>
      <c r="FX16" s="28">
        <v>1.2192000000000001</v>
      </c>
      <c r="FY16" s="28">
        <v>1.8694</v>
      </c>
      <c r="FZ16" s="28">
        <v>1.5966</v>
      </c>
      <c r="GA16" s="28">
        <v>0.8881</v>
      </c>
      <c r="GB16" s="28">
        <v>0.54530000000000001</v>
      </c>
      <c r="GC16" s="28">
        <v>1.0024999999999999</v>
      </c>
      <c r="GD16" s="28">
        <v>2.5287000000000002</v>
      </c>
      <c r="GE16" s="28">
        <v>1.9899</v>
      </c>
      <c r="GF16" s="28">
        <v>2.0057</v>
      </c>
      <c r="GG16" s="28">
        <v>1.9591000000000001</v>
      </c>
      <c r="GH16" s="28">
        <v>1.2004999999999999</v>
      </c>
      <c r="GI16" s="28">
        <v>1.4792000000000001</v>
      </c>
      <c r="GJ16" s="28">
        <v>1.3252999999999999</v>
      </c>
      <c r="GK16" s="28">
        <v>1.1012</v>
      </c>
      <c r="GL16" s="28">
        <v>1.3371999999999999</v>
      </c>
      <c r="GM16" s="28">
        <v>0.82530000000000003</v>
      </c>
      <c r="GN16" s="28">
        <v>2.4453999999999998</v>
      </c>
      <c r="GO16" s="28">
        <v>1.3236000000000001</v>
      </c>
      <c r="GP16" s="28">
        <f>2.5736-1.6</f>
        <v>0.9735999999999998</v>
      </c>
      <c r="GQ16" s="28">
        <v>1.3022</v>
      </c>
      <c r="GR16" s="28">
        <v>0.97509999999999997</v>
      </c>
      <c r="GS16" s="28">
        <v>1.8329</v>
      </c>
      <c r="GT16" s="28">
        <v>1.0952999999999999</v>
      </c>
      <c r="GU16" s="28">
        <v>1.0742</v>
      </c>
      <c r="GV16" s="28">
        <v>1.0235000000000001</v>
      </c>
      <c r="GW16" s="28">
        <v>1.0834000000000001</v>
      </c>
      <c r="GX16" s="28">
        <v>0.85020000000000007</v>
      </c>
      <c r="GY16" s="28">
        <v>0.55879999999999996</v>
      </c>
      <c r="GZ16" s="28">
        <v>2.0874000000000001</v>
      </c>
      <c r="HA16" s="28">
        <v>1.8381000000000001</v>
      </c>
      <c r="HB16" s="28">
        <v>1.6026</v>
      </c>
      <c r="HC16" s="28">
        <v>1.4882</v>
      </c>
      <c r="HD16" s="28">
        <v>1.4309000000000001</v>
      </c>
      <c r="HE16" s="28">
        <v>1.0159</v>
      </c>
      <c r="HF16" s="28">
        <v>1.8201000000000001</v>
      </c>
      <c r="HG16" s="28">
        <v>2.1179999999999999</v>
      </c>
      <c r="HH16" s="28">
        <v>1.2855000000000001</v>
      </c>
      <c r="HI16" s="28">
        <v>0.76890000000000003</v>
      </c>
      <c r="HJ16" s="28">
        <v>1.1332</v>
      </c>
      <c r="HK16" s="28">
        <v>1.7777000000000001</v>
      </c>
      <c r="HL16" s="28">
        <v>0.71069999999999989</v>
      </c>
      <c r="HM16" s="28">
        <v>1.7366999999999999</v>
      </c>
      <c r="HN16" s="28">
        <v>1.9534</v>
      </c>
      <c r="HO16" s="28">
        <f>1.633-5%</f>
        <v>1.583</v>
      </c>
      <c r="HP16" s="28">
        <v>1.4559</v>
      </c>
      <c r="HQ16" s="28">
        <v>1.2827999999999999</v>
      </c>
      <c r="HR16" s="28">
        <v>1.0193000000000001</v>
      </c>
      <c r="HS16" s="28">
        <v>0.93110000000000004</v>
      </c>
      <c r="HT16" s="28">
        <v>1.4255</v>
      </c>
      <c r="HU16" s="28">
        <v>1.5505</v>
      </c>
      <c r="HV16" s="28">
        <v>1.1888000000000001</v>
      </c>
      <c r="HW16" s="28">
        <v>1.4733000000000001</v>
      </c>
      <c r="HX16" s="28">
        <v>1.6104000000000001</v>
      </c>
      <c r="HY16" s="28">
        <v>0.87760000000000005</v>
      </c>
      <c r="HZ16" s="28">
        <v>1.2385999999999999</v>
      </c>
      <c r="IA16" s="28">
        <v>0.65369999999999995</v>
      </c>
      <c r="IB16" s="28">
        <v>0.63519999999999999</v>
      </c>
      <c r="IC16" s="28">
        <v>0.76900000000000002</v>
      </c>
      <c r="ID16" s="28">
        <v>0.96379999999999999</v>
      </c>
      <c r="IE16" s="28">
        <v>0.68559999999999999</v>
      </c>
      <c r="IF16" s="28">
        <v>1.171</v>
      </c>
      <c r="IG16" s="28">
        <v>1.0349000000000002</v>
      </c>
      <c r="IH16" s="29">
        <v>0</v>
      </c>
      <c r="II16" s="29">
        <v>0</v>
      </c>
      <c r="IJ16" s="29">
        <v>0</v>
      </c>
      <c r="IK16" s="29">
        <v>0</v>
      </c>
      <c r="IL16" s="29">
        <v>0</v>
      </c>
      <c r="IM16" s="28">
        <v>1.1113</v>
      </c>
      <c r="IN16" s="28">
        <v>1.1839999999999999</v>
      </c>
      <c r="IO16" s="28">
        <v>1.2955000000000001</v>
      </c>
      <c r="IP16" s="28">
        <v>1.2036</v>
      </c>
      <c r="IQ16" s="28">
        <v>1.2126000000000001</v>
      </c>
      <c r="IR16" s="28">
        <v>1.0105999999999999</v>
      </c>
      <c r="IS16" s="28">
        <v>1.1206</v>
      </c>
      <c r="IT16" s="28">
        <v>0.92930000000000001</v>
      </c>
      <c r="IU16" s="28">
        <v>1.0799000000000001</v>
      </c>
      <c r="IV16" s="28">
        <v>1.4037999999999999</v>
      </c>
      <c r="IW16" s="28">
        <v>0.84340000000000015</v>
      </c>
      <c r="IX16" s="28">
        <v>1.1294</v>
      </c>
      <c r="IY16" s="28">
        <v>0.77459999999999996</v>
      </c>
      <c r="IZ16" s="28">
        <v>1.3063</v>
      </c>
      <c r="JA16" s="28">
        <v>0.81769999999999998</v>
      </c>
      <c r="JB16" s="28">
        <v>1.0773999999999999</v>
      </c>
      <c r="JC16" s="28">
        <v>0.75109999999999988</v>
      </c>
      <c r="JD16" s="28">
        <v>1.6899</v>
      </c>
      <c r="JE16" s="28">
        <v>0.94769999999999999</v>
      </c>
      <c r="JF16" s="28">
        <v>1.3429</v>
      </c>
      <c r="JG16" s="28">
        <v>1.3942000000000001</v>
      </c>
      <c r="JH16" s="28">
        <v>1</v>
      </c>
      <c r="JI16" s="28">
        <v>0.9657</v>
      </c>
      <c r="JJ16" s="28">
        <f>3.214-2</f>
        <v>1.214</v>
      </c>
      <c r="JK16" s="28">
        <v>1.2585</v>
      </c>
      <c r="JL16" s="28">
        <v>1.2201</v>
      </c>
      <c r="JM16" s="28">
        <f>4.8824-3.8</f>
        <v>1.0823999999999998</v>
      </c>
      <c r="JN16" s="28">
        <f>3.3276-2.2</f>
        <v>1.1275999999999997</v>
      </c>
      <c r="JO16" s="28">
        <f>5.4331-3.8</f>
        <v>1.6330999999999998</v>
      </c>
      <c r="JP16" s="28">
        <v>2.1514000000000002</v>
      </c>
      <c r="JQ16" s="28">
        <v>1.1462000000000001</v>
      </c>
      <c r="JR16" s="28">
        <v>1.4326000000000001</v>
      </c>
      <c r="JS16" s="28">
        <v>0.87400000000000011</v>
      </c>
      <c r="JT16" s="28">
        <v>1.1660000000000001</v>
      </c>
      <c r="JU16" s="28">
        <v>1.1475</v>
      </c>
      <c r="JV16" s="28">
        <v>1.0206999999999999</v>
      </c>
      <c r="JW16" s="28">
        <v>1.0468</v>
      </c>
      <c r="JX16" s="28">
        <v>0.98709999999999998</v>
      </c>
      <c r="JY16" s="28">
        <v>0.81789999999999996</v>
      </c>
      <c r="JZ16" s="28">
        <v>1.0505</v>
      </c>
      <c r="KA16" s="28">
        <v>1.5394000000000001</v>
      </c>
      <c r="KB16" s="28">
        <v>0.998</v>
      </c>
      <c r="KC16" s="28">
        <v>1.0575000000000001</v>
      </c>
      <c r="KD16" s="28">
        <v>0.85640000000000005</v>
      </c>
      <c r="KE16" s="28">
        <v>0.98580000000000001</v>
      </c>
      <c r="KF16" s="28">
        <v>0.65439999999999998</v>
      </c>
      <c r="KG16" s="28">
        <v>0.65369999999999995</v>
      </c>
      <c r="KH16" s="28">
        <v>0.89549999999999996</v>
      </c>
      <c r="KI16" s="28">
        <v>0.7621</v>
      </c>
      <c r="KJ16" s="28">
        <v>1.1125</v>
      </c>
      <c r="KK16" s="28">
        <v>1.1749000000000001</v>
      </c>
      <c r="KL16" s="28">
        <v>1.0323</v>
      </c>
      <c r="KM16" s="29">
        <v>0</v>
      </c>
      <c r="KN16" s="29">
        <v>0</v>
      </c>
      <c r="KO16" s="29">
        <v>0</v>
      </c>
      <c r="KP16" s="29">
        <v>0</v>
      </c>
      <c r="KQ16" s="29">
        <v>0</v>
      </c>
      <c r="KR16" s="29">
        <v>0</v>
      </c>
      <c r="KS16" s="29">
        <v>0</v>
      </c>
      <c r="KT16" s="29">
        <v>0</v>
      </c>
      <c r="KU16" s="29">
        <v>0</v>
      </c>
      <c r="KV16" s="29">
        <v>0</v>
      </c>
      <c r="KW16" s="29">
        <v>0</v>
      </c>
      <c r="KX16" s="29">
        <v>0</v>
      </c>
      <c r="KY16" s="28">
        <v>0</v>
      </c>
      <c r="KZ16" s="29">
        <v>0</v>
      </c>
      <c r="LA16" s="29">
        <v>0</v>
      </c>
      <c r="LB16" s="29">
        <v>0</v>
      </c>
      <c r="LC16" s="29">
        <v>0</v>
      </c>
      <c r="LD16" s="29">
        <v>0</v>
      </c>
      <c r="LE16" s="29">
        <v>0</v>
      </c>
      <c r="LF16" s="28">
        <v>1.0509999999999999</v>
      </c>
      <c r="LG16" s="28">
        <v>1.0622</v>
      </c>
      <c r="LH16" s="28">
        <v>1.0523</v>
      </c>
      <c r="LI16" s="28">
        <v>1.4776</v>
      </c>
      <c r="LJ16" s="28">
        <v>1.8371999999999999</v>
      </c>
      <c r="LK16" s="28">
        <v>1.3641000000000001</v>
      </c>
      <c r="LL16" s="28">
        <v>1.8825000000000001</v>
      </c>
      <c r="LM16" s="28">
        <v>1.9925999999999999</v>
      </c>
      <c r="LN16" s="29">
        <v>0</v>
      </c>
      <c r="LO16" s="29">
        <v>0</v>
      </c>
      <c r="LP16" s="29">
        <v>0</v>
      </c>
      <c r="LQ16" s="29">
        <v>0</v>
      </c>
      <c r="LR16" s="29">
        <v>0</v>
      </c>
      <c r="LS16" s="28">
        <v>0.76540000000000008</v>
      </c>
      <c r="LT16" s="28">
        <v>1.2746999999999999</v>
      </c>
      <c r="LU16" s="28">
        <v>0.79910000000000003</v>
      </c>
      <c r="LV16" s="28">
        <v>1.0902000000000001</v>
      </c>
      <c r="LW16" s="28">
        <v>1.4601999999999999</v>
      </c>
      <c r="LX16" s="28">
        <v>0.87270000000000003</v>
      </c>
      <c r="LY16" s="28">
        <v>0.90200000000000014</v>
      </c>
      <c r="LZ16" s="28">
        <v>1.1395</v>
      </c>
      <c r="MA16" s="28">
        <v>1.4672000000000001</v>
      </c>
      <c r="MB16" s="28">
        <v>0.77949999999999997</v>
      </c>
      <c r="MC16" s="28">
        <v>0</v>
      </c>
      <c r="MD16" s="28">
        <v>0</v>
      </c>
      <c r="ME16" s="28">
        <v>0</v>
      </c>
      <c r="MF16" s="28">
        <v>0</v>
      </c>
      <c r="MG16" s="28">
        <v>0.50109999999999999</v>
      </c>
      <c r="MH16" s="28">
        <v>0.75409999999999999</v>
      </c>
      <c r="MI16" s="28">
        <v>0.72109999999999996</v>
      </c>
      <c r="MJ16" s="28">
        <v>0.80549999999999999</v>
      </c>
      <c r="MK16" s="28">
        <v>0.78310000000000002</v>
      </c>
      <c r="ML16" s="28">
        <v>0.76600000000000001</v>
      </c>
      <c r="MM16" s="28">
        <v>0.72250000000000003</v>
      </c>
      <c r="MN16" s="29">
        <v>0</v>
      </c>
      <c r="MO16" s="29">
        <v>0</v>
      </c>
      <c r="MP16" s="29">
        <v>0</v>
      </c>
      <c r="MQ16" s="29">
        <v>0</v>
      </c>
      <c r="MR16" s="28">
        <v>1.4202999999999999</v>
      </c>
      <c r="MS16" s="29">
        <v>0</v>
      </c>
      <c r="MT16" s="28">
        <v>1.1942999999999999</v>
      </c>
      <c r="MU16" s="29">
        <v>0</v>
      </c>
      <c r="MV16" s="28">
        <v>1.0114000000000001</v>
      </c>
      <c r="MW16" s="28">
        <v>0.81459999999999999</v>
      </c>
      <c r="MX16" s="28">
        <v>0.82350000000000001</v>
      </c>
      <c r="MY16" s="29">
        <v>0</v>
      </c>
      <c r="MZ16" s="29">
        <v>0</v>
      </c>
      <c r="NA16" s="29">
        <v>0</v>
      </c>
      <c r="NB16" s="28">
        <v>1.8446</v>
      </c>
      <c r="NC16" s="28">
        <v>1.3741000000000001</v>
      </c>
      <c r="ND16" s="28">
        <v>0.86529999999999996</v>
      </c>
    </row>
    <row r="17" spans="1:368" ht="17.25" customHeight="1">
      <c r="A17" s="30" t="s">
        <v>382</v>
      </c>
      <c r="B17" s="27" t="s">
        <v>381</v>
      </c>
      <c r="C17" s="17" t="s">
        <v>379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9">
        <v>0</v>
      </c>
      <c r="AI17" s="29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9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0.86209999999999998</v>
      </c>
      <c r="BS17" s="28">
        <v>0.85440000000000005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0</v>
      </c>
      <c r="CG17" s="28">
        <v>0.7107</v>
      </c>
      <c r="CH17" s="28">
        <f>1.2452-0.6</f>
        <v>0.64520000000000011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0</v>
      </c>
      <c r="CT17" s="28">
        <v>0</v>
      </c>
      <c r="CU17" s="28">
        <v>0</v>
      </c>
      <c r="CV17" s="28">
        <v>0</v>
      </c>
      <c r="CW17" s="28">
        <v>0</v>
      </c>
      <c r="CX17" s="28">
        <v>0</v>
      </c>
      <c r="CY17" s="29">
        <v>0</v>
      </c>
      <c r="CZ17" s="29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0</v>
      </c>
      <c r="DJ17" s="28">
        <v>0</v>
      </c>
      <c r="DK17" s="28">
        <v>0</v>
      </c>
      <c r="DL17" s="28">
        <v>0</v>
      </c>
      <c r="DM17" s="28">
        <v>0</v>
      </c>
      <c r="DN17" s="28">
        <v>0</v>
      </c>
      <c r="DO17" s="28">
        <v>0</v>
      </c>
      <c r="DP17" s="28">
        <v>0</v>
      </c>
      <c r="DQ17" s="28">
        <v>0</v>
      </c>
      <c r="DR17" s="28">
        <v>0</v>
      </c>
      <c r="DS17" s="28">
        <v>0</v>
      </c>
      <c r="DT17" s="28">
        <v>0</v>
      </c>
      <c r="DU17" s="28">
        <v>0</v>
      </c>
      <c r="DV17" s="28">
        <v>0</v>
      </c>
      <c r="DW17" s="28">
        <v>0</v>
      </c>
      <c r="DX17" s="29">
        <v>0</v>
      </c>
      <c r="DY17" s="28">
        <v>0</v>
      </c>
      <c r="DZ17" s="28">
        <v>0</v>
      </c>
      <c r="EA17" s="28">
        <v>0</v>
      </c>
      <c r="EB17" s="29">
        <v>0</v>
      </c>
      <c r="EC17" s="29">
        <v>0</v>
      </c>
      <c r="ED17" s="28">
        <v>0</v>
      </c>
      <c r="EE17" s="29">
        <v>0</v>
      </c>
      <c r="EF17" s="29">
        <v>0</v>
      </c>
      <c r="EG17" s="28">
        <v>0</v>
      </c>
      <c r="EH17" s="28">
        <v>0</v>
      </c>
      <c r="EI17" s="29">
        <v>0</v>
      </c>
      <c r="EJ17" s="29">
        <v>0</v>
      </c>
      <c r="EK17" s="28">
        <v>0.86309999999999998</v>
      </c>
      <c r="EL17" s="28">
        <v>0.67810000000000004</v>
      </c>
      <c r="EM17" s="28">
        <v>0</v>
      </c>
      <c r="EN17" s="28">
        <v>0</v>
      </c>
      <c r="EO17" s="28">
        <v>0</v>
      </c>
      <c r="EP17" s="28">
        <v>0</v>
      </c>
      <c r="EQ17" s="28">
        <v>0</v>
      </c>
      <c r="ER17" s="28">
        <v>0</v>
      </c>
      <c r="ES17" s="28">
        <v>1.3975</v>
      </c>
      <c r="ET17" s="28">
        <v>0</v>
      </c>
      <c r="EU17" s="28">
        <v>0</v>
      </c>
      <c r="EV17" s="28">
        <v>0</v>
      </c>
      <c r="EW17" s="28">
        <v>1.3313999999999999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0</v>
      </c>
      <c r="FD17" s="28">
        <v>0</v>
      </c>
      <c r="FE17" s="28">
        <v>1.2289000000000001</v>
      </c>
      <c r="FF17" s="28">
        <v>0</v>
      </c>
      <c r="FG17" s="28">
        <v>0</v>
      </c>
      <c r="FH17" s="28">
        <v>0</v>
      </c>
      <c r="FI17" s="28">
        <v>0</v>
      </c>
      <c r="FJ17" s="28">
        <v>0</v>
      </c>
      <c r="FK17" s="29">
        <v>0</v>
      </c>
      <c r="FL17" s="29">
        <v>0</v>
      </c>
      <c r="FM17" s="29">
        <v>0</v>
      </c>
      <c r="FN17" s="29">
        <v>0</v>
      </c>
      <c r="FO17" s="28">
        <v>0</v>
      </c>
      <c r="FP17" s="28">
        <v>0</v>
      </c>
      <c r="FQ17" s="28">
        <v>0</v>
      </c>
      <c r="FR17" s="28">
        <v>0</v>
      </c>
      <c r="FS17" s="28">
        <v>0</v>
      </c>
      <c r="FT17" s="28">
        <v>0</v>
      </c>
      <c r="FU17" s="28">
        <v>0</v>
      </c>
      <c r="FV17" s="28">
        <v>0</v>
      </c>
      <c r="FW17" s="28">
        <v>0</v>
      </c>
      <c r="FX17" s="28">
        <v>0</v>
      </c>
      <c r="FY17" s="28">
        <v>0</v>
      </c>
      <c r="FZ17" s="28">
        <v>0</v>
      </c>
      <c r="GA17" s="28">
        <v>0</v>
      </c>
      <c r="GB17" s="28">
        <v>0</v>
      </c>
      <c r="GC17" s="28">
        <v>0</v>
      </c>
      <c r="GD17" s="28">
        <v>0</v>
      </c>
      <c r="GE17" s="28">
        <v>0</v>
      </c>
      <c r="GF17" s="28">
        <v>0</v>
      </c>
      <c r="GG17" s="28">
        <v>0</v>
      </c>
      <c r="GH17" s="28">
        <v>0</v>
      </c>
      <c r="GI17" s="28">
        <v>0</v>
      </c>
      <c r="GJ17" s="28">
        <v>0</v>
      </c>
      <c r="GK17" s="28">
        <v>0</v>
      </c>
      <c r="GL17" s="28">
        <v>0</v>
      </c>
      <c r="GM17" s="28">
        <v>0</v>
      </c>
      <c r="GN17" s="28">
        <v>0</v>
      </c>
      <c r="GO17" s="28">
        <v>0</v>
      </c>
      <c r="GP17" s="28">
        <v>0</v>
      </c>
      <c r="GQ17" s="28">
        <v>0</v>
      </c>
      <c r="GR17" s="28">
        <v>0</v>
      </c>
      <c r="GS17" s="28">
        <v>0</v>
      </c>
      <c r="GT17" s="28">
        <v>0</v>
      </c>
      <c r="GU17" s="28">
        <v>0</v>
      </c>
      <c r="GV17" s="28">
        <v>0</v>
      </c>
      <c r="GW17" s="28">
        <v>0</v>
      </c>
      <c r="GX17" s="28">
        <v>0</v>
      </c>
      <c r="GY17" s="28">
        <v>0</v>
      </c>
      <c r="GZ17" s="28">
        <v>0</v>
      </c>
      <c r="HA17" s="28">
        <v>0</v>
      </c>
      <c r="HB17" s="28">
        <v>0</v>
      </c>
      <c r="HC17" s="28">
        <v>0</v>
      </c>
      <c r="HD17" s="28">
        <v>0</v>
      </c>
      <c r="HE17" s="28">
        <v>0</v>
      </c>
      <c r="HF17" s="28">
        <v>0</v>
      </c>
      <c r="HG17" s="28">
        <v>0</v>
      </c>
      <c r="HH17" s="28">
        <v>0</v>
      </c>
      <c r="HI17" s="28">
        <v>0</v>
      </c>
      <c r="HJ17" s="28">
        <v>0</v>
      </c>
      <c r="HK17" s="28">
        <v>0</v>
      </c>
      <c r="HL17" s="28">
        <v>0</v>
      </c>
      <c r="HM17" s="28">
        <v>0</v>
      </c>
      <c r="HN17" s="28">
        <v>0</v>
      </c>
      <c r="HO17" s="28">
        <v>0</v>
      </c>
      <c r="HP17" s="28">
        <v>0</v>
      </c>
      <c r="HQ17" s="28">
        <v>0</v>
      </c>
      <c r="HR17" s="28">
        <v>0</v>
      </c>
      <c r="HS17" s="28">
        <v>0</v>
      </c>
      <c r="HT17" s="28">
        <v>0</v>
      </c>
      <c r="HU17" s="28">
        <v>0</v>
      </c>
      <c r="HV17" s="28">
        <v>0</v>
      </c>
      <c r="HW17" s="28">
        <v>0</v>
      </c>
      <c r="HX17" s="28">
        <v>0</v>
      </c>
      <c r="HY17" s="28">
        <v>0</v>
      </c>
      <c r="HZ17" s="28">
        <v>0</v>
      </c>
      <c r="IA17" s="28">
        <v>0</v>
      </c>
      <c r="IB17" s="28">
        <v>0</v>
      </c>
      <c r="IC17" s="28">
        <v>0</v>
      </c>
      <c r="ID17" s="28">
        <v>0</v>
      </c>
      <c r="IE17" s="28">
        <v>0</v>
      </c>
      <c r="IF17" s="28">
        <v>0</v>
      </c>
      <c r="IG17" s="28">
        <v>0</v>
      </c>
      <c r="IH17" s="29">
        <v>0</v>
      </c>
      <c r="II17" s="29">
        <v>0</v>
      </c>
      <c r="IJ17" s="29">
        <v>0</v>
      </c>
      <c r="IK17" s="29">
        <v>0</v>
      </c>
      <c r="IL17" s="29">
        <v>0</v>
      </c>
      <c r="IM17" s="28">
        <v>0</v>
      </c>
      <c r="IN17" s="28">
        <v>0</v>
      </c>
      <c r="IO17" s="28">
        <v>0</v>
      </c>
      <c r="IP17" s="28">
        <v>0</v>
      </c>
      <c r="IQ17" s="28">
        <v>0</v>
      </c>
      <c r="IR17" s="28">
        <v>0</v>
      </c>
      <c r="IS17" s="28">
        <v>0</v>
      </c>
      <c r="IT17" s="28">
        <v>0</v>
      </c>
      <c r="IU17" s="28">
        <v>0</v>
      </c>
      <c r="IV17" s="28">
        <v>0</v>
      </c>
      <c r="IW17" s="28">
        <v>0</v>
      </c>
      <c r="IX17" s="28">
        <v>0</v>
      </c>
      <c r="IY17" s="28">
        <v>0</v>
      </c>
      <c r="IZ17" s="28">
        <v>0</v>
      </c>
      <c r="JA17" s="28">
        <v>0</v>
      </c>
      <c r="JB17" s="28">
        <v>0</v>
      </c>
      <c r="JC17" s="28">
        <v>0</v>
      </c>
      <c r="JD17" s="28">
        <v>0</v>
      </c>
      <c r="JE17" s="28">
        <v>0</v>
      </c>
      <c r="JF17" s="28">
        <v>0</v>
      </c>
      <c r="JG17" s="28">
        <v>0</v>
      </c>
      <c r="JH17" s="28">
        <v>0</v>
      </c>
      <c r="JI17" s="28">
        <v>0</v>
      </c>
      <c r="JJ17" s="28">
        <v>0</v>
      </c>
      <c r="JK17" s="28">
        <v>0</v>
      </c>
      <c r="JL17" s="28">
        <v>0</v>
      </c>
      <c r="JM17" s="28">
        <v>0</v>
      </c>
      <c r="JN17" s="28">
        <v>0</v>
      </c>
      <c r="JO17" s="28">
        <v>0</v>
      </c>
      <c r="JP17" s="28">
        <v>0</v>
      </c>
      <c r="JQ17" s="28">
        <v>0</v>
      </c>
      <c r="JR17" s="28">
        <v>0</v>
      </c>
      <c r="JS17" s="28">
        <v>0</v>
      </c>
      <c r="JT17" s="28">
        <v>0</v>
      </c>
      <c r="JU17" s="28">
        <v>0</v>
      </c>
      <c r="JV17" s="28">
        <v>0</v>
      </c>
      <c r="JW17" s="28">
        <v>0</v>
      </c>
      <c r="JX17" s="28">
        <v>0</v>
      </c>
      <c r="JY17" s="28">
        <v>0</v>
      </c>
      <c r="JZ17" s="28">
        <v>0</v>
      </c>
      <c r="KA17" s="28">
        <v>0</v>
      </c>
      <c r="KB17" s="28">
        <v>0</v>
      </c>
      <c r="KC17" s="28">
        <v>0</v>
      </c>
      <c r="KD17" s="28">
        <v>0</v>
      </c>
      <c r="KE17" s="28">
        <v>0</v>
      </c>
      <c r="KF17" s="28">
        <v>0</v>
      </c>
      <c r="KG17" s="28">
        <v>0</v>
      </c>
      <c r="KH17" s="28">
        <v>0</v>
      </c>
      <c r="KI17" s="28">
        <v>0</v>
      </c>
      <c r="KJ17" s="28">
        <v>0</v>
      </c>
      <c r="KK17" s="28">
        <v>0</v>
      </c>
      <c r="KL17" s="28">
        <v>0</v>
      </c>
      <c r="KM17" s="29">
        <v>0</v>
      </c>
      <c r="KN17" s="29">
        <v>0</v>
      </c>
      <c r="KO17" s="29">
        <v>0</v>
      </c>
      <c r="KP17" s="29">
        <v>0</v>
      </c>
      <c r="KQ17" s="29">
        <v>0</v>
      </c>
      <c r="KR17" s="29">
        <v>0</v>
      </c>
      <c r="KS17" s="29">
        <v>0</v>
      </c>
      <c r="KT17" s="29">
        <v>0</v>
      </c>
      <c r="KU17" s="29">
        <v>0</v>
      </c>
      <c r="KV17" s="29">
        <v>0</v>
      </c>
      <c r="KW17" s="29">
        <v>0</v>
      </c>
      <c r="KX17" s="29">
        <v>0</v>
      </c>
      <c r="KY17" s="28">
        <v>0</v>
      </c>
      <c r="KZ17" s="29">
        <v>0</v>
      </c>
      <c r="LA17" s="29">
        <v>0</v>
      </c>
      <c r="LB17" s="29">
        <v>0</v>
      </c>
      <c r="LC17" s="29">
        <v>0</v>
      </c>
      <c r="LD17" s="29">
        <v>0</v>
      </c>
      <c r="LE17" s="29">
        <v>0</v>
      </c>
      <c r="LF17" s="28">
        <v>0</v>
      </c>
      <c r="LG17" s="28">
        <v>0</v>
      </c>
      <c r="LH17" s="28">
        <v>0</v>
      </c>
      <c r="LI17" s="28">
        <v>0</v>
      </c>
      <c r="LJ17" s="28">
        <v>0</v>
      </c>
      <c r="LK17" s="28">
        <v>0</v>
      </c>
      <c r="LL17" s="28">
        <v>0</v>
      </c>
      <c r="LM17" s="28">
        <v>0</v>
      </c>
      <c r="LN17" s="29">
        <v>0</v>
      </c>
      <c r="LO17" s="29">
        <v>0</v>
      </c>
      <c r="LP17" s="29">
        <v>0</v>
      </c>
      <c r="LQ17" s="29">
        <v>0</v>
      </c>
      <c r="LR17" s="29">
        <v>0</v>
      </c>
      <c r="LS17" s="28">
        <v>0</v>
      </c>
      <c r="LT17" s="28">
        <v>0</v>
      </c>
      <c r="LU17" s="28">
        <v>0</v>
      </c>
      <c r="LV17" s="28">
        <v>0</v>
      </c>
      <c r="LW17" s="28">
        <v>0</v>
      </c>
      <c r="LX17" s="28">
        <v>0</v>
      </c>
      <c r="LY17" s="28">
        <v>0</v>
      </c>
      <c r="LZ17" s="28">
        <v>0</v>
      </c>
      <c r="MA17" s="28">
        <v>0</v>
      </c>
      <c r="MB17" s="28">
        <v>0</v>
      </c>
      <c r="MC17" s="28">
        <v>0</v>
      </c>
      <c r="MD17" s="28">
        <v>0</v>
      </c>
      <c r="ME17" s="28">
        <v>0</v>
      </c>
      <c r="MF17" s="28">
        <v>0</v>
      </c>
      <c r="MG17" s="28">
        <v>0</v>
      </c>
      <c r="MH17" s="28">
        <v>0</v>
      </c>
      <c r="MI17" s="28">
        <f>0.7272-20%</f>
        <v>0.52719999999999989</v>
      </c>
      <c r="MJ17" s="28">
        <v>0.82140000000000002</v>
      </c>
      <c r="MK17" s="28">
        <v>1.0246</v>
      </c>
      <c r="ML17" s="28">
        <v>0.91249999999999998</v>
      </c>
      <c r="MM17" s="28">
        <v>0</v>
      </c>
      <c r="MN17" s="29">
        <v>0</v>
      </c>
      <c r="MO17" s="29">
        <v>0</v>
      </c>
      <c r="MP17" s="29">
        <v>0</v>
      </c>
      <c r="MQ17" s="29">
        <v>0</v>
      </c>
      <c r="MR17" s="28">
        <v>0</v>
      </c>
      <c r="MS17" s="29">
        <v>0</v>
      </c>
      <c r="MT17" s="28">
        <v>0</v>
      </c>
      <c r="MU17" s="29">
        <v>0</v>
      </c>
      <c r="MV17" s="28">
        <v>0</v>
      </c>
      <c r="MW17" s="28">
        <v>0</v>
      </c>
      <c r="MX17" s="28">
        <v>0</v>
      </c>
      <c r="MY17" s="29">
        <v>0</v>
      </c>
      <c r="MZ17" s="29">
        <v>0</v>
      </c>
      <c r="NA17" s="29">
        <v>0</v>
      </c>
      <c r="NB17" s="28">
        <v>0</v>
      </c>
      <c r="NC17" s="28">
        <v>0</v>
      </c>
      <c r="ND17" s="28">
        <v>0</v>
      </c>
    </row>
    <row r="18" spans="1:368" ht="44.25" customHeight="1">
      <c r="A18" s="26" t="s">
        <v>383</v>
      </c>
      <c r="B18" s="27" t="s">
        <v>381</v>
      </c>
      <c r="C18" s="17" t="s">
        <v>379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9">
        <v>0</v>
      </c>
      <c r="AI18" s="29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9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9">
        <v>0</v>
      </c>
      <c r="CZ18" s="29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9">
        <v>0</v>
      </c>
      <c r="DY18" s="28">
        <v>0</v>
      </c>
      <c r="DZ18" s="28">
        <v>0</v>
      </c>
      <c r="EA18" s="28">
        <v>0</v>
      </c>
      <c r="EB18" s="29">
        <v>0</v>
      </c>
      <c r="EC18" s="29">
        <v>0</v>
      </c>
      <c r="ED18" s="28">
        <v>0</v>
      </c>
      <c r="EE18" s="29">
        <v>0</v>
      </c>
      <c r="EF18" s="29">
        <v>0</v>
      </c>
      <c r="EG18" s="28">
        <v>0</v>
      </c>
      <c r="EH18" s="28">
        <v>0</v>
      </c>
      <c r="EI18" s="29">
        <v>0</v>
      </c>
      <c r="EJ18" s="29">
        <v>0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9">
        <v>0</v>
      </c>
      <c r="FL18" s="29">
        <v>0</v>
      </c>
      <c r="FM18" s="29">
        <v>0</v>
      </c>
      <c r="FN18" s="29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  <c r="FZ18" s="28">
        <v>0</v>
      </c>
      <c r="GA18" s="28">
        <v>0</v>
      </c>
      <c r="GB18" s="28">
        <v>0</v>
      </c>
      <c r="GC18" s="28">
        <v>0</v>
      </c>
      <c r="GD18" s="28">
        <v>0</v>
      </c>
      <c r="GE18" s="28">
        <v>0</v>
      </c>
      <c r="GF18" s="28">
        <v>0</v>
      </c>
      <c r="GG18" s="28">
        <v>0</v>
      </c>
      <c r="GH18" s="28">
        <v>0</v>
      </c>
      <c r="GI18" s="28">
        <v>0</v>
      </c>
      <c r="GJ18" s="28">
        <v>0</v>
      </c>
      <c r="GK18" s="28">
        <v>0</v>
      </c>
      <c r="GL18" s="28">
        <v>0</v>
      </c>
      <c r="GM18" s="28">
        <v>0</v>
      </c>
      <c r="GN18" s="28">
        <v>0</v>
      </c>
      <c r="GO18" s="28">
        <v>0</v>
      </c>
      <c r="GP18" s="28">
        <v>0</v>
      </c>
      <c r="GQ18" s="28">
        <v>0</v>
      </c>
      <c r="GR18" s="28">
        <v>0</v>
      </c>
      <c r="GS18" s="28">
        <v>0</v>
      </c>
      <c r="GT18" s="28">
        <v>0</v>
      </c>
      <c r="GU18" s="28">
        <v>0</v>
      </c>
      <c r="GV18" s="28">
        <v>0</v>
      </c>
      <c r="GW18" s="28">
        <v>0</v>
      </c>
      <c r="GX18" s="28">
        <v>0</v>
      </c>
      <c r="GY18" s="28">
        <v>0</v>
      </c>
      <c r="GZ18" s="28">
        <v>0</v>
      </c>
      <c r="HA18" s="28">
        <v>0</v>
      </c>
      <c r="HB18" s="28">
        <v>0</v>
      </c>
      <c r="HC18" s="28">
        <v>0</v>
      </c>
      <c r="HD18" s="28">
        <v>0</v>
      </c>
      <c r="HE18" s="28">
        <v>0</v>
      </c>
      <c r="HF18" s="28">
        <v>0</v>
      </c>
      <c r="HG18" s="28">
        <v>0</v>
      </c>
      <c r="HH18" s="28">
        <v>0</v>
      </c>
      <c r="HI18" s="28">
        <v>0</v>
      </c>
      <c r="HJ18" s="28">
        <v>0</v>
      </c>
      <c r="HK18" s="28">
        <v>0</v>
      </c>
      <c r="HL18" s="28">
        <v>0</v>
      </c>
      <c r="HM18" s="28">
        <v>0</v>
      </c>
      <c r="HN18" s="28">
        <v>0</v>
      </c>
      <c r="HO18" s="28">
        <v>0</v>
      </c>
      <c r="HP18" s="28">
        <v>0</v>
      </c>
      <c r="HQ18" s="28">
        <v>0</v>
      </c>
      <c r="HR18" s="28">
        <v>0</v>
      </c>
      <c r="HS18" s="28">
        <v>0</v>
      </c>
      <c r="HT18" s="28">
        <v>0</v>
      </c>
      <c r="HU18" s="28">
        <v>0</v>
      </c>
      <c r="HV18" s="28">
        <v>0</v>
      </c>
      <c r="HW18" s="28">
        <v>0</v>
      </c>
      <c r="HX18" s="28">
        <v>0</v>
      </c>
      <c r="HY18" s="28">
        <v>0</v>
      </c>
      <c r="HZ18" s="28">
        <v>0</v>
      </c>
      <c r="IA18" s="28">
        <v>0</v>
      </c>
      <c r="IB18" s="28">
        <v>0</v>
      </c>
      <c r="IC18" s="28">
        <v>0</v>
      </c>
      <c r="ID18" s="28">
        <v>0</v>
      </c>
      <c r="IE18" s="28">
        <v>0</v>
      </c>
      <c r="IF18" s="28">
        <v>0</v>
      </c>
      <c r="IG18" s="28">
        <v>0</v>
      </c>
      <c r="IH18" s="29">
        <v>0</v>
      </c>
      <c r="II18" s="29">
        <v>0</v>
      </c>
      <c r="IJ18" s="29">
        <v>0</v>
      </c>
      <c r="IK18" s="29">
        <v>0</v>
      </c>
      <c r="IL18" s="29">
        <v>0</v>
      </c>
      <c r="IM18" s="28">
        <v>0</v>
      </c>
      <c r="IN18" s="28">
        <v>0</v>
      </c>
      <c r="IO18" s="28">
        <v>0</v>
      </c>
      <c r="IP18" s="28">
        <v>0</v>
      </c>
      <c r="IQ18" s="28">
        <v>0</v>
      </c>
      <c r="IR18" s="28">
        <v>0</v>
      </c>
      <c r="IS18" s="28">
        <v>0</v>
      </c>
      <c r="IT18" s="28">
        <v>0</v>
      </c>
      <c r="IU18" s="28">
        <v>0</v>
      </c>
      <c r="IV18" s="28">
        <v>0</v>
      </c>
      <c r="IW18" s="28">
        <v>0</v>
      </c>
      <c r="IX18" s="28">
        <v>0</v>
      </c>
      <c r="IY18" s="28">
        <v>0</v>
      </c>
      <c r="IZ18" s="28">
        <v>0</v>
      </c>
      <c r="JA18" s="28">
        <v>0</v>
      </c>
      <c r="JB18" s="28">
        <v>0</v>
      </c>
      <c r="JC18" s="28">
        <v>0</v>
      </c>
      <c r="JD18" s="28">
        <v>0</v>
      </c>
      <c r="JE18" s="28">
        <v>0</v>
      </c>
      <c r="JF18" s="28">
        <v>0</v>
      </c>
      <c r="JG18" s="28">
        <v>0</v>
      </c>
      <c r="JH18" s="28">
        <v>0</v>
      </c>
      <c r="JI18" s="28">
        <v>0</v>
      </c>
      <c r="JJ18" s="28">
        <v>0</v>
      </c>
      <c r="JK18" s="28">
        <v>0</v>
      </c>
      <c r="JL18" s="28">
        <v>0</v>
      </c>
      <c r="JM18" s="28">
        <v>0</v>
      </c>
      <c r="JN18" s="28">
        <v>0</v>
      </c>
      <c r="JO18" s="28">
        <v>0</v>
      </c>
      <c r="JP18" s="28">
        <v>0</v>
      </c>
      <c r="JQ18" s="28">
        <v>0</v>
      </c>
      <c r="JR18" s="28">
        <v>0</v>
      </c>
      <c r="JS18" s="28">
        <v>0</v>
      </c>
      <c r="JT18" s="28">
        <v>0</v>
      </c>
      <c r="JU18" s="28">
        <v>0</v>
      </c>
      <c r="JV18" s="28">
        <v>0</v>
      </c>
      <c r="JW18" s="28">
        <v>0</v>
      </c>
      <c r="JX18" s="28">
        <v>0</v>
      </c>
      <c r="JY18" s="28">
        <v>0</v>
      </c>
      <c r="JZ18" s="28">
        <v>0</v>
      </c>
      <c r="KA18" s="28">
        <v>0</v>
      </c>
      <c r="KB18" s="28">
        <v>0</v>
      </c>
      <c r="KC18" s="28">
        <v>0</v>
      </c>
      <c r="KD18" s="28">
        <v>0</v>
      </c>
      <c r="KE18" s="28">
        <v>0</v>
      </c>
      <c r="KF18" s="28">
        <v>0</v>
      </c>
      <c r="KG18" s="28">
        <v>0</v>
      </c>
      <c r="KH18" s="28">
        <v>0</v>
      </c>
      <c r="KI18" s="28">
        <v>0</v>
      </c>
      <c r="KJ18" s="28">
        <v>0</v>
      </c>
      <c r="KK18" s="28">
        <v>0</v>
      </c>
      <c r="KL18" s="28">
        <v>0</v>
      </c>
      <c r="KM18" s="29">
        <v>0</v>
      </c>
      <c r="KN18" s="29">
        <v>0</v>
      </c>
      <c r="KO18" s="29">
        <v>0</v>
      </c>
      <c r="KP18" s="29">
        <v>0</v>
      </c>
      <c r="KQ18" s="29">
        <v>0</v>
      </c>
      <c r="KR18" s="29">
        <v>0</v>
      </c>
      <c r="KS18" s="29">
        <v>0</v>
      </c>
      <c r="KT18" s="29">
        <v>0</v>
      </c>
      <c r="KU18" s="29">
        <v>0</v>
      </c>
      <c r="KV18" s="29">
        <v>0</v>
      </c>
      <c r="KW18" s="29">
        <v>0</v>
      </c>
      <c r="KX18" s="29">
        <v>0</v>
      </c>
      <c r="KY18" s="28">
        <v>0</v>
      </c>
      <c r="KZ18" s="29">
        <v>0</v>
      </c>
      <c r="LA18" s="29">
        <v>0</v>
      </c>
      <c r="LB18" s="29">
        <v>0</v>
      </c>
      <c r="LC18" s="29">
        <v>0</v>
      </c>
      <c r="LD18" s="29">
        <v>0</v>
      </c>
      <c r="LE18" s="29">
        <v>0</v>
      </c>
      <c r="LF18" s="28">
        <v>0</v>
      </c>
      <c r="LG18" s="28">
        <v>0</v>
      </c>
      <c r="LH18" s="28">
        <v>0</v>
      </c>
      <c r="LI18" s="28">
        <v>0</v>
      </c>
      <c r="LJ18" s="28">
        <v>0</v>
      </c>
      <c r="LK18" s="28">
        <v>0</v>
      </c>
      <c r="LL18" s="28">
        <v>0</v>
      </c>
      <c r="LM18" s="28">
        <v>0</v>
      </c>
      <c r="LN18" s="29">
        <v>0</v>
      </c>
      <c r="LO18" s="29">
        <v>0</v>
      </c>
      <c r="LP18" s="29">
        <v>0</v>
      </c>
      <c r="LQ18" s="29">
        <v>0</v>
      </c>
      <c r="LR18" s="29">
        <v>0</v>
      </c>
      <c r="LS18" s="28">
        <v>0</v>
      </c>
      <c r="LT18" s="28">
        <v>0</v>
      </c>
      <c r="LU18" s="28">
        <v>0</v>
      </c>
      <c r="LV18" s="28">
        <v>0</v>
      </c>
      <c r="LW18" s="28">
        <v>0</v>
      </c>
      <c r="LX18" s="28">
        <v>0</v>
      </c>
      <c r="LY18" s="28">
        <v>0</v>
      </c>
      <c r="LZ18" s="28">
        <v>0</v>
      </c>
      <c r="MA18" s="28">
        <v>0</v>
      </c>
      <c r="MB18" s="28">
        <v>0</v>
      </c>
      <c r="MC18" s="28">
        <v>0</v>
      </c>
      <c r="MD18" s="28">
        <v>0</v>
      </c>
      <c r="ME18" s="28">
        <v>0</v>
      </c>
      <c r="MF18" s="28">
        <v>0</v>
      </c>
      <c r="MG18" s="28">
        <v>0</v>
      </c>
      <c r="MH18" s="28">
        <v>0</v>
      </c>
      <c r="MI18" s="28">
        <v>0</v>
      </c>
      <c r="MJ18" s="28">
        <v>0</v>
      </c>
      <c r="MK18" s="28">
        <v>0</v>
      </c>
      <c r="ML18" s="28">
        <v>0</v>
      </c>
      <c r="MM18" s="28">
        <v>0</v>
      </c>
      <c r="MN18" s="29">
        <v>0</v>
      </c>
      <c r="MO18" s="29">
        <v>0</v>
      </c>
      <c r="MP18" s="29">
        <v>0</v>
      </c>
      <c r="MQ18" s="29">
        <v>0</v>
      </c>
      <c r="MR18" s="28">
        <v>0</v>
      </c>
      <c r="MS18" s="29">
        <v>0</v>
      </c>
      <c r="MT18" s="28">
        <v>0</v>
      </c>
      <c r="MU18" s="29">
        <v>0</v>
      </c>
      <c r="MV18" s="28">
        <v>0</v>
      </c>
      <c r="MW18" s="28">
        <v>0</v>
      </c>
      <c r="MX18" s="28">
        <v>0</v>
      </c>
      <c r="MY18" s="29">
        <v>0</v>
      </c>
      <c r="MZ18" s="29">
        <v>0</v>
      </c>
      <c r="NA18" s="29">
        <v>0</v>
      </c>
      <c r="NB18" s="28">
        <v>0</v>
      </c>
      <c r="NC18" s="28">
        <v>0</v>
      </c>
      <c r="ND18" s="28">
        <v>0</v>
      </c>
    </row>
    <row r="19" spans="1:368" ht="15.75" customHeight="1">
      <c r="A19" s="26" t="s">
        <v>384</v>
      </c>
      <c r="B19" s="27" t="s">
        <v>381</v>
      </c>
      <c r="C19" s="17" t="s">
        <v>379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9">
        <v>0</v>
      </c>
      <c r="AI19" s="29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9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0</v>
      </c>
      <c r="CH19" s="28">
        <v>0</v>
      </c>
      <c r="CI19" s="28">
        <v>0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9">
        <v>0</v>
      </c>
      <c r="CZ19" s="29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9">
        <v>0</v>
      </c>
      <c r="DY19" s="28">
        <v>0</v>
      </c>
      <c r="DZ19" s="28">
        <v>0</v>
      </c>
      <c r="EA19" s="28">
        <v>0</v>
      </c>
      <c r="EB19" s="29">
        <v>0</v>
      </c>
      <c r="EC19" s="29">
        <v>0</v>
      </c>
      <c r="ED19" s="28">
        <v>0</v>
      </c>
      <c r="EE19" s="29">
        <v>0</v>
      </c>
      <c r="EF19" s="29">
        <v>0</v>
      </c>
      <c r="EG19" s="28">
        <v>0</v>
      </c>
      <c r="EH19" s="28">
        <v>0</v>
      </c>
      <c r="EI19" s="29">
        <v>0</v>
      </c>
      <c r="EJ19" s="29">
        <v>0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0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0</v>
      </c>
      <c r="FK19" s="29">
        <v>0</v>
      </c>
      <c r="FL19" s="29">
        <v>0</v>
      </c>
      <c r="FM19" s="29">
        <v>0</v>
      </c>
      <c r="FN19" s="29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0</v>
      </c>
      <c r="FV19" s="28">
        <v>0</v>
      </c>
      <c r="FW19" s="28">
        <v>0</v>
      </c>
      <c r="FX19" s="28">
        <v>0</v>
      </c>
      <c r="FY19" s="28">
        <v>0</v>
      </c>
      <c r="FZ19" s="28">
        <v>0</v>
      </c>
      <c r="GA19" s="28">
        <v>0</v>
      </c>
      <c r="GB19" s="28">
        <v>0</v>
      </c>
      <c r="GC19" s="28">
        <v>0</v>
      </c>
      <c r="GD19" s="28">
        <v>0</v>
      </c>
      <c r="GE19" s="28">
        <v>0</v>
      </c>
      <c r="GF19" s="28">
        <v>0</v>
      </c>
      <c r="GG19" s="28">
        <v>0</v>
      </c>
      <c r="GH19" s="28">
        <v>0</v>
      </c>
      <c r="GI19" s="28">
        <v>0</v>
      </c>
      <c r="GJ19" s="28">
        <v>0</v>
      </c>
      <c r="GK19" s="28">
        <v>0</v>
      </c>
      <c r="GL19" s="28">
        <v>0</v>
      </c>
      <c r="GM19" s="28">
        <v>0</v>
      </c>
      <c r="GN19" s="28">
        <v>0</v>
      </c>
      <c r="GO19" s="28">
        <v>0</v>
      </c>
      <c r="GP19" s="28">
        <v>0</v>
      </c>
      <c r="GQ19" s="28">
        <v>0</v>
      </c>
      <c r="GR19" s="28">
        <v>0</v>
      </c>
      <c r="GS19" s="28">
        <v>0</v>
      </c>
      <c r="GT19" s="28">
        <v>0</v>
      </c>
      <c r="GU19" s="28">
        <v>0</v>
      </c>
      <c r="GV19" s="28">
        <v>0</v>
      </c>
      <c r="GW19" s="28">
        <v>0</v>
      </c>
      <c r="GX19" s="28">
        <v>0</v>
      </c>
      <c r="GY19" s="28">
        <v>0</v>
      </c>
      <c r="GZ19" s="28">
        <v>0</v>
      </c>
      <c r="HA19" s="28">
        <v>0</v>
      </c>
      <c r="HB19" s="28">
        <v>0</v>
      </c>
      <c r="HC19" s="28">
        <v>0</v>
      </c>
      <c r="HD19" s="28">
        <v>0</v>
      </c>
      <c r="HE19" s="28">
        <v>0</v>
      </c>
      <c r="HF19" s="28">
        <v>0</v>
      </c>
      <c r="HG19" s="28">
        <v>0</v>
      </c>
      <c r="HH19" s="28">
        <v>0</v>
      </c>
      <c r="HI19" s="28">
        <v>0</v>
      </c>
      <c r="HJ19" s="28">
        <v>0</v>
      </c>
      <c r="HK19" s="28">
        <v>0</v>
      </c>
      <c r="HL19" s="28">
        <v>0</v>
      </c>
      <c r="HM19" s="28">
        <v>0</v>
      </c>
      <c r="HN19" s="28">
        <v>0</v>
      </c>
      <c r="HO19" s="28">
        <v>0</v>
      </c>
      <c r="HP19" s="28">
        <v>0</v>
      </c>
      <c r="HQ19" s="28">
        <v>0</v>
      </c>
      <c r="HR19" s="28">
        <v>0</v>
      </c>
      <c r="HS19" s="28">
        <v>0</v>
      </c>
      <c r="HT19" s="28">
        <v>0</v>
      </c>
      <c r="HU19" s="28">
        <v>0</v>
      </c>
      <c r="HV19" s="28">
        <v>0</v>
      </c>
      <c r="HW19" s="28">
        <v>0</v>
      </c>
      <c r="HX19" s="28">
        <v>0</v>
      </c>
      <c r="HY19" s="28">
        <v>0</v>
      </c>
      <c r="HZ19" s="28">
        <v>0</v>
      </c>
      <c r="IA19" s="28">
        <v>0</v>
      </c>
      <c r="IB19" s="28">
        <v>0</v>
      </c>
      <c r="IC19" s="28">
        <v>0</v>
      </c>
      <c r="ID19" s="28">
        <v>0</v>
      </c>
      <c r="IE19" s="28">
        <v>0</v>
      </c>
      <c r="IF19" s="28">
        <v>0</v>
      </c>
      <c r="IG19" s="28">
        <v>0</v>
      </c>
      <c r="IH19" s="29">
        <v>0</v>
      </c>
      <c r="II19" s="29">
        <v>0</v>
      </c>
      <c r="IJ19" s="29">
        <v>0</v>
      </c>
      <c r="IK19" s="29">
        <v>0</v>
      </c>
      <c r="IL19" s="29">
        <v>0</v>
      </c>
      <c r="IM19" s="28">
        <v>0</v>
      </c>
      <c r="IN19" s="28">
        <v>0</v>
      </c>
      <c r="IO19" s="28">
        <v>0</v>
      </c>
      <c r="IP19" s="28">
        <v>0</v>
      </c>
      <c r="IQ19" s="28">
        <v>0</v>
      </c>
      <c r="IR19" s="28">
        <v>0</v>
      </c>
      <c r="IS19" s="28">
        <v>0</v>
      </c>
      <c r="IT19" s="28">
        <v>0</v>
      </c>
      <c r="IU19" s="28">
        <v>0</v>
      </c>
      <c r="IV19" s="28">
        <v>0</v>
      </c>
      <c r="IW19" s="28">
        <v>0</v>
      </c>
      <c r="IX19" s="28">
        <v>0</v>
      </c>
      <c r="IY19" s="28">
        <v>0</v>
      </c>
      <c r="IZ19" s="28">
        <v>0</v>
      </c>
      <c r="JA19" s="28">
        <v>0</v>
      </c>
      <c r="JB19" s="28">
        <v>0</v>
      </c>
      <c r="JC19" s="28">
        <v>0</v>
      </c>
      <c r="JD19" s="28">
        <v>0</v>
      </c>
      <c r="JE19" s="28">
        <v>0</v>
      </c>
      <c r="JF19" s="28">
        <v>0</v>
      </c>
      <c r="JG19" s="28">
        <v>0</v>
      </c>
      <c r="JH19" s="28">
        <v>0</v>
      </c>
      <c r="JI19" s="28">
        <v>0</v>
      </c>
      <c r="JJ19" s="28">
        <v>0</v>
      </c>
      <c r="JK19" s="28">
        <v>0</v>
      </c>
      <c r="JL19" s="28">
        <v>0</v>
      </c>
      <c r="JM19" s="28">
        <v>0</v>
      </c>
      <c r="JN19" s="28">
        <v>0</v>
      </c>
      <c r="JO19" s="28">
        <v>0</v>
      </c>
      <c r="JP19" s="28">
        <v>0</v>
      </c>
      <c r="JQ19" s="28">
        <v>0</v>
      </c>
      <c r="JR19" s="28">
        <v>0</v>
      </c>
      <c r="JS19" s="28">
        <v>0</v>
      </c>
      <c r="JT19" s="28">
        <v>0</v>
      </c>
      <c r="JU19" s="28">
        <v>0</v>
      </c>
      <c r="JV19" s="28">
        <v>0</v>
      </c>
      <c r="JW19" s="28">
        <v>0</v>
      </c>
      <c r="JX19" s="28">
        <v>0</v>
      </c>
      <c r="JY19" s="28">
        <v>0</v>
      </c>
      <c r="JZ19" s="28">
        <v>0</v>
      </c>
      <c r="KA19" s="28">
        <v>0</v>
      </c>
      <c r="KB19" s="28">
        <v>0</v>
      </c>
      <c r="KC19" s="28">
        <v>0</v>
      </c>
      <c r="KD19" s="28">
        <v>0</v>
      </c>
      <c r="KE19" s="28">
        <v>0</v>
      </c>
      <c r="KF19" s="28">
        <v>0</v>
      </c>
      <c r="KG19" s="28">
        <v>0</v>
      </c>
      <c r="KH19" s="28">
        <v>0</v>
      </c>
      <c r="KI19" s="28">
        <v>0</v>
      </c>
      <c r="KJ19" s="28">
        <v>0</v>
      </c>
      <c r="KK19" s="28">
        <v>0</v>
      </c>
      <c r="KL19" s="28">
        <v>0</v>
      </c>
      <c r="KM19" s="29">
        <v>0</v>
      </c>
      <c r="KN19" s="29">
        <v>0</v>
      </c>
      <c r="KO19" s="29">
        <v>0</v>
      </c>
      <c r="KP19" s="29">
        <v>0</v>
      </c>
      <c r="KQ19" s="29">
        <v>0</v>
      </c>
      <c r="KR19" s="29">
        <v>0</v>
      </c>
      <c r="KS19" s="29">
        <v>0</v>
      </c>
      <c r="KT19" s="29">
        <v>0</v>
      </c>
      <c r="KU19" s="29">
        <v>0</v>
      </c>
      <c r="KV19" s="29">
        <v>0</v>
      </c>
      <c r="KW19" s="29">
        <v>0</v>
      </c>
      <c r="KX19" s="29">
        <v>0</v>
      </c>
      <c r="KY19" s="28">
        <v>0</v>
      </c>
      <c r="KZ19" s="29">
        <v>0</v>
      </c>
      <c r="LA19" s="29">
        <v>0</v>
      </c>
      <c r="LB19" s="29">
        <v>0</v>
      </c>
      <c r="LC19" s="29">
        <v>0</v>
      </c>
      <c r="LD19" s="29">
        <v>0</v>
      </c>
      <c r="LE19" s="29">
        <v>0</v>
      </c>
      <c r="LF19" s="28">
        <v>0</v>
      </c>
      <c r="LG19" s="28">
        <v>0</v>
      </c>
      <c r="LH19" s="28">
        <v>0</v>
      </c>
      <c r="LI19" s="28">
        <v>0</v>
      </c>
      <c r="LJ19" s="28">
        <v>0</v>
      </c>
      <c r="LK19" s="28">
        <v>0</v>
      </c>
      <c r="LL19" s="28">
        <v>0</v>
      </c>
      <c r="LM19" s="28">
        <v>0</v>
      </c>
      <c r="LN19" s="29">
        <v>0</v>
      </c>
      <c r="LO19" s="29">
        <v>0</v>
      </c>
      <c r="LP19" s="29">
        <v>0</v>
      </c>
      <c r="LQ19" s="29">
        <v>0</v>
      </c>
      <c r="LR19" s="29">
        <v>0</v>
      </c>
      <c r="LS19" s="28">
        <v>0</v>
      </c>
      <c r="LT19" s="28">
        <v>0</v>
      </c>
      <c r="LU19" s="28">
        <v>0</v>
      </c>
      <c r="LV19" s="28">
        <v>0</v>
      </c>
      <c r="LW19" s="28">
        <v>0</v>
      </c>
      <c r="LX19" s="28">
        <v>0</v>
      </c>
      <c r="LY19" s="28">
        <v>0</v>
      </c>
      <c r="LZ19" s="28">
        <v>0</v>
      </c>
      <c r="MA19" s="28">
        <v>0</v>
      </c>
      <c r="MB19" s="28">
        <v>0</v>
      </c>
      <c r="MC19" s="28">
        <v>0</v>
      </c>
      <c r="MD19" s="28">
        <v>0</v>
      </c>
      <c r="ME19" s="28">
        <v>0</v>
      </c>
      <c r="MF19" s="28">
        <v>0</v>
      </c>
      <c r="MG19" s="28">
        <v>0</v>
      </c>
      <c r="MH19" s="28">
        <v>0</v>
      </c>
      <c r="MI19" s="28">
        <v>0</v>
      </c>
      <c r="MJ19" s="28">
        <v>0</v>
      </c>
      <c r="MK19" s="28">
        <v>0</v>
      </c>
      <c r="ML19" s="28">
        <v>0</v>
      </c>
      <c r="MM19" s="28">
        <v>0</v>
      </c>
      <c r="MN19" s="29">
        <v>0</v>
      </c>
      <c r="MO19" s="29">
        <v>0</v>
      </c>
      <c r="MP19" s="29">
        <v>0</v>
      </c>
      <c r="MQ19" s="29">
        <v>0</v>
      </c>
      <c r="MR19" s="28">
        <v>0</v>
      </c>
      <c r="MS19" s="29">
        <v>0</v>
      </c>
      <c r="MT19" s="28">
        <v>0</v>
      </c>
      <c r="MU19" s="29">
        <v>0</v>
      </c>
      <c r="MV19" s="28">
        <v>0</v>
      </c>
      <c r="MW19" s="28">
        <v>0</v>
      </c>
      <c r="MX19" s="28">
        <v>0</v>
      </c>
      <c r="MY19" s="29">
        <v>0</v>
      </c>
      <c r="MZ19" s="29">
        <v>0</v>
      </c>
      <c r="NA19" s="29">
        <v>0</v>
      </c>
      <c r="NB19" s="28">
        <v>0</v>
      </c>
      <c r="NC19" s="28">
        <v>0</v>
      </c>
      <c r="ND19" s="28">
        <v>0</v>
      </c>
    </row>
    <row r="20" spans="1:368" ht="15.75" customHeight="1">
      <c r="A20" s="26" t="s">
        <v>385</v>
      </c>
      <c r="B20" s="27" t="s">
        <v>381</v>
      </c>
      <c r="C20" s="17" t="s">
        <v>379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9">
        <v>0</v>
      </c>
      <c r="AI20" s="29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9">
        <v>0</v>
      </c>
      <c r="AT20" s="28">
        <v>0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f>6603.07/7076.85</f>
        <v>0.93305213477747861</v>
      </c>
      <c r="BU20" s="28">
        <f>3301.53/3599.3</f>
        <v>0.91727002472703023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f>3025.97/3570.02</f>
        <v>0.84760589576528977</v>
      </c>
      <c r="CE20" s="28">
        <v>0</v>
      </c>
      <c r="CF20" s="28">
        <v>0</v>
      </c>
      <c r="CG20" s="28">
        <f>1512.98/3703</f>
        <v>0.40858223062381854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9">
        <v>0</v>
      </c>
      <c r="CZ20" s="29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9">
        <v>0</v>
      </c>
      <c r="DY20" s="28">
        <v>0</v>
      </c>
      <c r="DZ20" s="28">
        <v>0</v>
      </c>
      <c r="EA20" s="28">
        <v>0</v>
      </c>
      <c r="EB20" s="29">
        <v>0</v>
      </c>
      <c r="EC20" s="29">
        <v>0</v>
      </c>
      <c r="ED20" s="28">
        <v>0</v>
      </c>
      <c r="EE20" s="29">
        <v>0</v>
      </c>
      <c r="EF20" s="29">
        <v>0</v>
      </c>
      <c r="EG20" s="28">
        <v>0</v>
      </c>
      <c r="EH20" s="28">
        <v>0</v>
      </c>
      <c r="EI20" s="29">
        <v>0</v>
      </c>
      <c r="EJ20" s="29">
        <v>0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0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f>3025.97/3620.59</f>
        <v>0.83576709873252697</v>
      </c>
      <c r="FE20" s="28">
        <v>0</v>
      </c>
      <c r="FF20" s="28">
        <f>3025.97/3594.22</f>
        <v>0.84189893773892521</v>
      </c>
      <c r="FG20" s="28">
        <f>3025.97/3613.25</f>
        <v>0.83746488618279935</v>
      </c>
      <c r="FH20" s="28">
        <v>0</v>
      </c>
      <c r="FI20" s="28">
        <v>0</v>
      </c>
      <c r="FJ20" s="28">
        <f>3025.97/3635.83</f>
        <v>0.83226388472508339</v>
      </c>
      <c r="FK20" s="29">
        <v>0</v>
      </c>
      <c r="FL20" s="29">
        <v>0</v>
      </c>
      <c r="FM20" s="29">
        <v>0</v>
      </c>
      <c r="FN20" s="29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0</v>
      </c>
      <c r="FV20" s="28">
        <v>0</v>
      </c>
      <c r="FW20" s="28">
        <v>0</v>
      </c>
      <c r="FX20" s="28">
        <v>0</v>
      </c>
      <c r="FY20" s="28">
        <v>0</v>
      </c>
      <c r="FZ20" s="28">
        <v>0</v>
      </c>
      <c r="GA20" s="28">
        <v>0</v>
      </c>
      <c r="GB20" s="28">
        <v>0</v>
      </c>
      <c r="GC20" s="28">
        <v>0</v>
      </c>
      <c r="GD20" s="28">
        <v>0</v>
      </c>
      <c r="GE20" s="28">
        <v>0</v>
      </c>
      <c r="GF20" s="28">
        <v>0</v>
      </c>
      <c r="GG20" s="28">
        <v>0</v>
      </c>
      <c r="GH20" s="28">
        <v>0</v>
      </c>
      <c r="GI20" s="28">
        <v>0</v>
      </c>
      <c r="GJ20" s="28">
        <v>0</v>
      </c>
      <c r="GK20" s="28">
        <v>0</v>
      </c>
      <c r="GL20" s="28">
        <v>0</v>
      </c>
      <c r="GM20" s="28">
        <v>0</v>
      </c>
      <c r="GN20" s="28">
        <v>0</v>
      </c>
      <c r="GO20" s="28">
        <v>0</v>
      </c>
      <c r="GP20" s="28">
        <v>0</v>
      </c>
      <c r="GQ20" s="28">
        <v>0</v>
      </c>
      <c r="GR20" s="28">
        <v>0</v>
      </c>
      <c r="GS20" s="28">
        <v>0</v>
      </c>
      <c r="GT20" s="28">
        <v>0</v>
      </c>
      <c r="GU20" s="28">
        <v>0</v>
      </c>
      <c r="GV20" s="28">
        <v>0</v>
      </c>
      <c r="GW20" s="28">
        <v>0</v>
      </c>
      <c r="GX20" s="28">
        <v>0</v>
      </c>
      <c r="GY20" s="28">
        <v>0</v>
      </c>
      <c r="GZ20" s="28">
        <v>0</v>
      </c>
      <c r="HA20" s="28">
        <v>0</v>
      </c>
      <c r="HB20" s="28">
        <v>0</v>
      </c>
      <c r="HC20" s="28">
        <v>0</v>
      </c>
      <c r="HD20" s="28">
        <v>0</v>
      </c>
      <c r="HE20" s="28">
        <v>0</v>
      </c>
      <c r="HF20" s="28">
        <v>0</v>
      </c>
      <c r="HG20" s="28">
        <v>0</v>
      </c>
      <c r="HH20" s="28">
        <v>0</v>
      </c>
      <c r="HI20" s="28">
        <v>0</v>
      </c>
      <c r="HJ20" s="28">
        <v>0</v>
      </c>
      <c r="HK20" s="28">
        <v>0</v>
      </c>
      <c r="HL20" s="28">
        <v>0</v>
      </c>
      <c r="HM20" s="28">
        <v>0</v>
      </c>
      <c r="HN20" s="28">
        <v>0</v>
      </c>
      <c r="HO20" s="28">
        <v>0</v>
      </c>
      <c r="HP20" s="28">
        <v>0</v>
      </c>
      <c r="HQ20" s="28">
        <v>0</v>
      </c>
      <c r="HR20" s="28">
        <v>0</v>
      </c>
      <c r="HS20" s="28">
        <v>0</v>
      </c>
      <c r="HT20" s="28">
        <v>0</v>
      </c>
      <c r="HU20" s="28">
        <f>3099.22/3637.65</f>
        <v>0.85198411062086776</v>
      </c>
      <c r="HV20" s="28">
        <v>0</v>
      </c>
      <c r="HW20" s="28">
        <v>0</v>
      </c>
      <c r="HX20" s="28">
        <v>0</v>
      </c>
      <c r="HY20" s="28">
        <v>0</v>
      </c>
      <c r="HZ20" s="28">
        <v>0</v>
      </c>
      <c r="IA20" s="28">
        <v>0</v>
      </c>
      <c r="IB20" s="28">
        <v>0</v>
      </c>
      <c r="IC20" s="28">
        <v>0</v>
      </c>
      <c r="ID20" s="28">
        <v>0</v>
      </c>
      <c r="IE20" s="28">
        <v>0</v>
      </c>
      <c r="IF20" s="28">
        <v>0</v>
      </c>
      <c r="IG20" s="28">
        <v>0</v>
      </c>
      <c r="IH20" s="29">
        <v>0</v>
      </c>
      <c r="II20" s="29">
        <v>0</v>
      </c>
      <c r="IJ20" s="29">
        <v>0</v>
      </c>
      <c r="IK20" s="29">
        <v>0</v>
      </c>
      <c r="IL20" s="29">
        <v>0</v>
      </c>
      <c r="IM20" s="28">
        <v>0</v>
      </c>
      <c r="IN20" s="28">
        <v>0</v>
      </c>
      <c r="IO20" s="28">
        <v>0</v>
      </c>
      <c r="IP20" s="28">
        <v>0</v>
      </c>
      <c r="IQ20" s="28">
        <v>0</v>
      </c>
      <c r="IR20" s="28">
        <v>0</v>
      </c>
      <c r="IS20" s="28">
        <v>0</v>
      </c>
      <c r="IT20" s="28">
        <v>0</v>
      </c>
      <c r="IU20" s="28">
        <v>0</v>
      </c>
      <c r="IV20" s="28">
        <v>0</v>
      </c>
      <c r="IW20" s="28">
        <v>0</v>
      </c>
      <c r="IX20" s="28">
        <v>0</v>
      </c>
      <c r="IY20" s="28">
        <v>0</v>
      </c>
      <c r="IZ20" s="28">
        <v>0</v>
      </c>
      <c r="JA20" s="28">
        <v>0</v>
      </c>
      <c r="JB20" s="28">
        <v>0</v>
      </c>
      <c r="JC20" s="28">
        <v>0</v>
      </c>
      <c r="JD20" s="28">
        <v>0</v>
      </c>
      <c r="JE20" s="28">
        <v>0</v>
      </c>
      <c r="JF20" s="28">
        <v>0</v>
      </c>
      <c r="JG20" s="28">
        <v>0</v>
      </c>
      <c r="JH20" s="28">
        <v>0</v>
      </c>
      <c r="JI20" s="28">
        <v>0</v>
      </c>
      <c r="JJ20" s="28">
        <v>0</v>
      </c>
      <c r="JK20" s="28">
        <v>0</v>
      </c>
      <c r="JL20" s="28">
        <v>0</v>
      </c>
      <c r="JM20" s="28">
        <v>0</v>
      </c>
      <c r="JN20" s="28">
        <v>0</v>
      </c>
      <c r="JO20" s="28">
        <v>0</v>
      </c>
      <c r="JP20" s="28">
        <v>0</v>
      </c>
      <c r="JQ20" s="28">
        <v>0</v>
      </c>
      <c r="JR20" s="28">
        <v>0</v>
      </c>
      <c r="JS20" s="28">
        <v>0</v>
      </c>
      <c r="JT20" s="28">
        <v>0</v>
      </c>
      <c r="JU20" s="28">
        <v>0</v>
      </c>
      <c r="JV20" s="28">
        <v>0</v>
      </c>
      <c r="JW20" s="28">
        <v>0</v>
      </c>
      <c r="JX20" s="28">
        <v>0</v>
      </c>
      <c r="JY20" s="28">
        <v>0</v>
      </c>
      <c r="JZ20" s="28">
        <v>0</v>
      </c>
      <c r="KA20" s="28">
        <v>0</v>
      </c>
      <c r="KB20" s="28">
        <v>0</v>
      </c>
      <c r="KC20" s="28">
        <v>0</v>
      </c>
      <c r="KD20" s="28">
        <v>0</v>
      </c>
      <c r="KE20" s="28">
        <v>0</v>
      </c>
      <c r="KF20" s="28">
        <v>0</v>
      </c>
      <c r="KG20" s="28">
        <v>0</v>
      </c>
      <c r="KH20" s="28">
        <v>0</v>
      </c>
      <c r="KI20" s="28">
        <v>0</v>
      </c>
      <c r="KJ20" s="28">
        <v>0</v>
      </c>
      <c r="KK20" s="28">
        <v>0</v>
      </c>
      <c r="KL20" s="28">
        <v>0</v>
      </c>
      <c r="KM20" s="29">
        <v>0</v>
      </c>
      <c r="KN20" s="29">
        <v>0</v>
      </c>
      <c r="KO20" s="29">
        <v>0</v>
      </c>
      <c r="KP20" s="29">
        <v>0</v>
      </c>
      <c r="KQ20" s="29">
        <v>0</v>
      </c>
      <c r="KR20" s="29">
        <v>0</v>
      </c>
      <c r="KS20" s="29">
        <v>0</v>
      </c>
      <c r="KT20" s="29">
        <v>0</v>
      </c>
      <c r="KU20" s="29">
        <v>0</v>
      </c>
      <c r="KV20" s="29">
        <v>0</v>
      </c>
      <c r="KW20" s="29">
        <v>0</v>
      </c>
      <c r="KX20" s="29">
        <v>0</v>
      </c>
      <c r="KY20" s="28">
        <v>0</v>
      </c>
      <c r="KZ20" s="29">
        <v>0</v>
      </c>
      <c r="LA20" s="29">
        <v>0</v>
      </c>
      <c r="LB20" s="29">
        <v>0</v>
      </c>
      <c r="LC20" s="29">
        <v>0</v>
      </c>
      <c r="LD20" s="29">
        <v>0</v>
      </c>
      <c r="LE20" s="29">
        <v>0</v>
      </c>
      <c r="LF20" s="28">
        <v>0</v>
      </c>
      <c r="LG20" s="28">
        <v>0</v>
      </c>
      <c r="LH20" s="28">
        <v>0</v>
      </c>
      <c r="LI20" s="28">
        <v>0</v>
      </c>
      <c r="LJ20" s="28">
        <v>0</v>
      </c>
      <c r="LK20" s="28">
        <v>0</v>
      </c>
      <c r="LL20" s="28">
        <v>0</v>
      </c>
      <c r="LM20" s="28">
        <v>0</v>
      </c>
      <c r="LN20" s="29">
        <v>0</v>
      </c>
      <c r="LO20" s="29">
        <v>0</v>
      </c>
      <c r="LP20" s="29">
        <v>0</v>
      </c>
      <c r="LQ20" s="29">
        <v>0</v>
      </c>
      <c r="LR20" s="29">
        <v>0</v>
      </c>
      <c r="LS20" s="28">
        <v>0</v>
      </c>
      <c r="LT20" s="28">
        <v>0</v>
      </c>
      <c r="LU20" s="28">
        <v>0</v>
      </c>
      <c r="LV20" s="28">
        <v>0</v>
      </c>
      <c r="LW20" s="28">
        <v>0</v>
      </c>
      <c r="LX20" s="28">
        <v>0</v>
      </c>
      <c r="LY20" s="28">
        <v>0</v>
      </c>
      <c r="LZ20" s="28">
        <v>0</v>
      </c>
      <c r="MA20" s="28">
        <v>0</v>
      </c>
      <c r="MB20" s="28">
        <v>0</v>
      </c>
      <c r="MC20" s="28">
        <v>0</v>
      </c>
      <c r="MD20" s="28">
        <v>0</v>
      </c>
      <c r="ME20" s="28">
        <v>0</v>
      </c>
      <c r="MF20" s="28">
        <v>0</v>
      </c>
      <c r="MG20" s="28">
        <v>0</v>
      </c>
      <c r="MH20" s="28">
        <v>0</v>
      </c>
      <c r="MI20" s="28">
        <v>0</v>
      </c>
      <c r="MJ20" s="28">
        <v>0</v>
      </c>
      <c r="MK20" s="28">
        <v>0</v>
      </c>
      <c r="ML20" s="28">
        <v>0</v>
      </c>
      <c r="MM20" s="28">
        <v>0</v>
      </c>
      <c r="MN20" s="29">
        <v>0</v>
      </c>
      <c r="MO20" s="29">
        <v>0</v>
      </c>
      <c r="MP20" s="29">
        <v>0</v>
      </c>
      <c r="MQ20" s="29">
        <v>0</v>
      </c>
      <c r="MR20" s="28">
        <v>0</v>
      </c>
      <c r="MS20" s="29">
        <v>0</v>
      </c>
      <c r="MT20" s="28">
        <v>0</v>
      </c>
      <c r="MU20" s="29">
        <v>0</v>
      </c>
      <c r="MV20" s="28">
        <v>0</v>
      </c>
      <c r="MW20" s="28">
        <v>0</v>
      </c>
      <c r="MX20" s="28">
        <v>0</v>
      </c>
      <c r="MY20" s="29">
        <v>0</v>
      </c>
      <c r="MZ20" s="29">
        <v>0</v>
      </c>
      <c r="NA20" s="29">
        <v>0</v>
      </c>
      <c r="NB20" s="28">
        <v>0</v>
      </c>
      <c r="NC20" s="28">
        <v>0</v>
      </c>
      <c r="ND20" s="28">
        <v>0</v>
      </c>
    </row>
    <row r="21" spans="1:368" ht="15" customHeight="1">
      <c r="A21" s="26" t="s">
        <v>386</v>
      </c>
      <c r="B21" s="27" t="s">
        <v>381</v>
      </c>
      <c r="C21" s="17" t="s">
        <v>379</v>
      </c>
      <c r="D21" s="28">
        <v>0.113175</v>
      </c>
      <c r="E21" s="28">
        <v>0.113175</v>
      </c>
      <c r="F21" s="28">
        <v>0.113175</v>
      </c>
      <c r="G21" s="28">
        <v>0.113175</v>
      </c>
      <c r="H21" s="28">
        <v>0.113175</v>
      </c>
      <c r="I21" s="28">
        <v>0.113175</v>
      </c>
      <c r="J21" s="28">
        <v>0.113175</v>
      </c>
      <c r="K21" s="28">
        <v>0.113175</v>
      </c>
      <c r="L21" s="28">
        <v>0.113175</v>
      </c>
      <c r="M21" s="28">
        <v>0.113175</v>
      </c>
      <c r="N21" s="28">
        <v>0.113175</v>
      </c>
      <c r="O21" s="28">
        <v>0.113175</v>
      </c>
      <c r="P21" s="28">
        <v>0.113175</v>
      </c>
      <c r="Q21" s="28">
        <v>0.113175</v>
      </c>
      <c r="R21" s="28">
        <v>0.113175</v>
      </c>
      <c r="S21" s="28">
        <v>0.113175</v>
      </c>
      <c r="T21" s="28">
        <v>0.113175</v>
      </c>
      <c r="U21" s="28">
        <v>0.113175</v>
      </c>
      <c r="V21" s="28">
        <v>0.113175</v>
      </c>
      <c r="W21" s="28">
        <v>0.113175</v>
      </c>
      <c r="X21" s="28">
        <v>0.113175</v>
      </c>
      <c r="Y21" s="28">
        <v>0.113175</v>
      </c>
      <c r="Z21" s="28">
        <v>0.113175</v>
      </c>
      <c r="AA21" s="28">
        <v>0.113175</v>
      </c>
      <c r="AB21" s="28">
        <v>0.113175</v>
      </c>
      <c r="AC21" s="28">
        <v>0.113175</v>
      </c>
      <c r="AD21" s="28">
        <v>0.113175</v>
      </c>
      <c r="AE21" s="28">
        <v>0.113175</v>
      </c>
      <c r="AF21" s="28">
        <v>0.113175</v>
      </c>
      <c r="AG21" s="28">
        <v>0.113175</v>
      </c>
      <c r="AH21" s="28">
        <v>0.113175</v>
      </c>
      <c r="AI21" s="28">
        <v>0.113175</v>
      </c>
      <c r="AJ21" s="28">
        <v>0.113175</v>
      </c>
      <c r="AK21" s="28">
        <v>0.113175</v>
      </c>
      <c r="AL21" s="28">
        <v>0.113175</v>
      </c>
      <c r="AM21" s="28">
        <v>0.113175</v>
      </c>
      <c r="AN21" s="28">
        <v>0.113175</v>
      </c>
      <c r="AO21" s="28">
        <v>0.113175</v>
      </c>
      <c r="AP21" s="28">
        <v>0.113175</v>
      </c>
      <c r="AQ21" s="28">
        <v>0.113175</v>
      </c>
      <c r="AR21" s="28">
        <v>0.113175</v>
      </c>
      <c r="AS21" s="28">
        <v>0.113175</v>
      </c>
      <c r="AT21" s="28">
        <v>0.113175</v>
      </c>
      <c r="AU21" s="28">
        <v>0.113175</v>
      </c>
      <c r="AV21" s="28">
        <v>0.113175</v>
      </c>
      <c r="AW21" s="28">
        <v>0.113175</v>
      </c>
      <c r="AX21" s="28">
        <v>0.113175</v>
      </c>
      <c r="AY21" s="28">
        <v>0.113175</v>
      </c>
      <c r="AZ21" s="28">
        <v>0.113175</v>
      </c>
      <c r="BA21" s="28">
        <v>0.113175</v>
      </c>
      <c r="BB21" s="28">
        <v>0.113175</v>
      </c>
      <c r="BC21" s="28">
        <v>0.113175</v>
      </c>
      <c r="BD21" s="28">
        <v>0.113175</v>
      </c>
      <c r="BE21" s="28">
        <v>0.113175</v>
      </c>
      <c r="BF21" s="28">
        <v>0.113175</v>
      </c>
      <c r="BG21" s="28">
        <v>0.113175</v>
      </c>
      <c r="BH21" s="28">
        <v>0.113175</v>
      </c>
      <c r="BI21" s="28">
        <v>0.113175</v>
      </c>
      <c r="BJ21" s="28">
        <v>0.113175</v>
      </c>
      <c r="BK21" s="28">
        <v>0.113175</v>
      </c>
      <c r="BL21" s="28">
        <v>0.113175</v>
      </c>
      <c r="BM21" s="28">
        <v>0.113175</v>
      </c>
      <c r="BN21" s="28">
        <v>0.113175</v>
      </c>
      <c r="BO21" s="28">
        <v>0.113175</v>
      </c>
      <c r="BP21" s="28">
        <v>0.113175</v>
      </c>
      <c r="BQ21" s="28">
        <v>0.113175</v>
      </c>
      <c r="BR21" s="28">
        <v>0.113175</v>
      </c>
      <c r="BS21" s="28">
        <v>0.113175</v>
      </c>
      <c r="BT21" s="28">
        <v>0.113175</v>
      </c>
      <c r="BU21" s="28">
        <v>0.113175</v>
      </c>
      <c r="BV21" s="28">
        <v>0.113175</v>
      </c>
      <c r="BW21" s="28">
        <v>0.113175</v>
      </c>
      <c r="BX21" s="28">
        <v>0.113175</v>
      </c>
      <c r="BY21" s="28">
        <v>0.113175</v>
      </c>
      <c r="BZ21" s="28">
        <v>0.113175</v>
      </c>
      <c r="CA21" s="28">
        <v>0.113175</v>
      </c>
      <c r="CB21" s="28">
        <v>0.113175</v>
      </c>
      <c r="CC21" s="28">
        <v>0.113175</v>
      </c>
      <c r="CD21" s="28">
        <v>0.113175</v>
      </c>
      <c r="CE21" s="28">
        <v>0.113175</v>
      </c>
      <c r="CF21" s="28">
        <v>0.113175</v>
      </c>
      <c r="CG21" s="28">
        <v>0.113175</v>
      </c>
      <c r="CH21" s="28">
        <v>0.113175</v>
      </c>
      <c r="CI21" s="28">
        <v>0.113175</v>
      </c>
      <c r="CJ21" s="28">
        <v>0.113175</v>
      </c>
      <c r="CK21" s="28">
        <v>0.113175</v>
      </c>
      <c r="CL21" s="28">
        <v>0.113175</v>
      </c>
      <c r="CM21" s="28">
        <v>0.113175</v>
      </c>
      <c r="CN21" s="28">
        <v>0.113175</v>
      </c>
      <c r="CO21" s="28">
        <v>0.113175</v>
      </c>
      <c r="CP21" s="28">
        <v>0.113175</v>
      </c>
      <c r="CQ21" s="28">
        <v>0.113175</v>
      </c>
      <c r="CR21" s="28">
        <v>0.113175</v>
      </c>
      <c r="CS21" s="28">
        <v>0.113175</v>
      </c>
      <c r="CT21" s="28">
        <v>0.113175</v>
      </c>
      <c r="CU21" s="28">
        <v>0.113175</v>
      </c>
      <c r="CV21" s="28">
        <v>0.113175</v>
      </c>
      <c r="CW21" s="28">
        <v>0.113175</v>
      </c>
      <c r="CX21" s="28">
        <v>0.113175</v>
      </c>
      <c r="CY21" s="28">
        <v>0.113175</v>
      </c>
      <c r="CZ21" s="28">
        <v>0.113175</v>
      </c>
      <c r="DA21" s="28">
        <v>0.113175</v>
      </c>
      <c r="DB21" s="28">
        <v>0.113175</v>
      </c>
      <c r="DC21" s="28">
        <v>0.113175</v>
      </c>
      <c r="DD21" s="28">
        <v>0.113175</v>
      </c>
      <c r="DE21" s="28">
        <v>0.113175</v>
      </c>
      <c r="DF21" s="28">
        <v>0.113175</v>
      </c>
      <c r="DG21" s="28">
        <v>0.113175</v>
      </c>
      <c r="DH21" s="28">
        <v>0.113175</v>
      </c>
      <c r="DI21" s="28">
        <v>0.113175</v>
      </c>
      <c r="DJ21" s="28">
        <v>0.113175</v>
      </c>
      <c r="DK21" s="28">
        <v>0.113175</v>
      </c>
      <c r="DL21" s="28">
        <v>0.113175</v>
      </c>
      <c r="DM21" s="28">
        <v>0.113175</v>
      </c>
      <c r="DN21" s="28">
        <v>0.113175</v>
      </c>
      <c r="DO21" s="28">
        <v>0.113175</v>
      </c>
      <c r="DP21" s="28">
        <v>0.113175</v>
      </c>
      <c r="DQ21" s="28">
        <v>0.113175</v>
      </c>
      <c r="DR21" s="28">
        <v>0.113175</v>
      </c>
      <c r="DS21" s="28">
        <v>0.113175</v>
      </c>
      <c r="DT21" s="28">
        <v>0.113175</v>
      </c>
      <c r="DU21" s="28">
        <v>0.113175</v>
      </c>
      <c r="DV21" s="28">
        <v>0.113175</v>
      </c>
      <c r="DW21" s="28">
        <v>0.113175</v>
      </c>
      <c r="DX21" s="28">
        <v>0.113175</v>
      </c>
      <c r="DY21" s="28">
        <v>0.113175</v>
      </c>
      <c r="DZ21" s="28">
        <v>0.113175</v>
      </c>
      <c r="EA21" s="28">
        <v>0.113175</v>
      </c>
      <c r="EB21" s="28">
        <v>0.113175</v>
      </c>
      <c r="EC21" s="28">
        <v>0.113175</v>
      </c>
      <c r="ED21" s="28">
        <v>0.113175</v>
      </c>
      <c r="EE21" s="28">
        <v>0.113175</v>
      </c>
      <c r="EF21" s="28">
        <v>0.113175</v>
      </c>
      <c r="EG21" s="28">
        <v>0.113175</v>
      </c>
      <c r="EH21" s="28">
        <v>0.113175</v>
      </c>
      <c r="EI21" s="28">
        <v>0.113175</v>
      </c>
      <c r="EJ21" s="28">
        <v>0.113175</v>
      </c>
      <c r="EK21" s="28">
        <v>0.113175</v>
      </c>
      <c r="EL21" s="28">
        <v>0.113175</v>
      </c>
      <c r="EM21" s="28">
        <v>0.113175</v>
      </c>
      <c r="EN21" s="28">
        <v>0.113175</v>
      </c>
      <c r="EO21" s="28">
        <v>0.113175</v>
      </c>
      <c r="EP21" s="28">
        <v>0.113175</v>
      </c>
      <c r="EQ21" s="28">
        <v>0.113175</v>
      </c>
      <c r="ER21" s="28">
        <v>0.113175</v>
      </c>
      <c r="ES21" s="28">
        <v>0.113175</v>
      </c>
      <c r="ET21" s="28">
        <v>0.113175</v>
      </c>
      <c r="EU21" s="28">
        <v>0.113175</v>
      </c>
      <c r="EV21" s="28">
        <v>0.113175</v>
      </c>
      <c r="EW21" s="28">
        <v>0.113175</v>
      </c>
      <c r="EX21" s="28">
        <v>0.113175</v>
      </c>
      <c r="EY21" s="28">
        <v>0.113175</v>
      </c>
      <c r="EZ21" s="28">
        <v>0.113175</v>
      </c>
      <c r="FA21" s="28">
        <v>0.113175</v>
      </c>
      <c r="FB21" s="28">
        <v>0.113175</v>
      </c>
      <c r="FC21" s="28">
        <v>0.113175</v>
      </c>
      <c r="FD21" s="28">
        <v>0.113175</v>
      </c>
      <c r="FE21" s="28">
        <v>0.113175</v>
      </c>
      <c r="FF21" s="28">
        <v>0.113175</v>
      </c>
      <c r="FG21" s="28">
        <v>0.113175</v>
      </c>
      <c r="FH21" s="28">
        <v>0.113175</v>
      </c>
      <c r="FI21" s="28">
        <v>0.113175</v>
      </c>
      <c r="FJ21" s="28">
        <v>0.113175</v>
      </c>
      <c r="FK21" s="28">
        <v>0.113175</v>
      </c>
      <c r="FL21" s="28">
        <v>0.113175</v>
      </c>
      <c r="FM21" s="28">
        <v>0.113175</v>
      </c>
      <c r="FN21" s="28">
        <v>0.113175</v>
      </c>
      <c r="FO21" s="28">
        <v>0.113175</v>
      </c>
      <c r="FP21" s="28">
        <v>0.113175</v>
      </c>
      <c r="FQ21" s="28">
        <v>0.113175</v>
      </c>
      <c r="FR21" s="28">
        <v>0.113175</v>
      </c>
      <c r="FS21" s="28">
        <v>0.113175</v>
      </c>
      <c r="FT21" s="28">
        <v>0.113175</v>
      </c>
      <c r="FU21" s="28">
        <v>0.113175</v>
      </c>
      <c r="FV21" s="28">
        <v>0.113175</v>
      </c>
      <c r="FW21" s="28">
        <v>0.113175</v>
      </c>
      <c r="FX21" s="28">
        <v>0.113175</v>
      </c>
      <c r="FY21" s="28">
        <v>0.113175</v>
      </c>
      <c r="FZ21" s="28">
        <v>0.113175</v>
      </c>
      <c r="GA21" s="28">
        <v>0.113175</v>
      </c>
      <c r="GB21" s="28">
        <v>0.113175</v>
      </c>
      <c r="GC21" s="28">
        <v>0.113175</v>
      </c>
      <c r="GD21" s="28">
        <v>0.113175</v>
      </c>
      <c r="GE21" s="28">
        <v>0.113175</v>
      </c>
      <c r="GF21" s="28">
        <v>0.113175</v>
      </c>
      <c r="GG21" s="28">
        <v>0.113175</v>
      </c>
      <c r="GH21" s="28">
        <v>0.113175</v>
      </c>
      <c r="GI21" s="28">
        <v>0.113175</v>
      </c>
      <c r="GJ21" s="28">
        <v>0.113175</v>
      </c>
      <c r="GK21" s="28">
        <v>0.113175</v>
      </c>
      <c r="GL21" s="28">
        <v>0.113175</v>
      </c>
      <c r="GM21" s="28">
        <v>0.113175</v>
      </c>
      <c r="GN21" s="28">
        <v>0.113175</v>
      </c>
      <c r="GO21" s="28">
        <v>0.113175</v>
      </c>
      <c r="GP21" s="28">
        <v>0.113175</v>
      </c>
      <c r="GQ21" s="28">
        <v>0.113175</v>
      </c>
      <c r="GR21" s="28">
        <v>0.113175</v>
      </c>
      <c r="GS21" s="28">
        <v>0.113175</v>
      </c>
      <c r="GT21" s="28">
        <v>0.113175</v>
      </c>
      <c r="GU21" s="28">
        <v>0.113175</v>
      </c>
      <c r="GV21" s="28">
        <v>0.113175</v>
      </c>
      <c r="GW21" s="28">
        <v>0.113175</v>
      </c>
      <c r="GX21" s="28">
        <v>0.113175</v>
      </c>
      <c r="GY21" s="28">
        <v>0.113175</v>
      </c>
      <c r="GZ21" s="28">
        <v>0.113175</v>
      </c>
      <c r="HA21" s="28">
        <v>0.113175</v>
      </c>
      <c r="HB21" s="28">
        <v>0.113175</v>
      </c>
      <c r="HC21" s="28">
        <v>0.113175</v>
      </c>
      <c r="HD21" s="28">
        <v>0.113175</v>
      </c>
      <c r="HE21" s="28">
        <v>0.113175</v>
      </c>
      <c r="HF21" s="28">
        <v>0.113175</v>
      </c>
      <c r="HG21" s="28">
        <v>0.113175</v>
      </c>
      <c r="HH21" s="28">
        <v>0.113175</v>
      </c>
      <c r="HI21" s="28">
        <v>0.113175</v>
      </c>
      <c r="HJ21" s="28">
        <v>0.113175</v>
      </c>
      <c r="HK21" s="28">
        <v>0.113175</v>
      </c>
      <c r="HL21" s="28">
        <v>0.113175</v>
      </c>
      <c r="HM21" s="28">
        <v>0.113175</v>
      </c>
      <c r="HN21" s="28">
        <v>0.113175</v>
      </c>
      <c r="HO21" s="28">
        <v>0.113175</v>
      </c>
      <c r="HP21" s="28">
        <v>0.113175</v>
      </c>
      <c r="HQ21" s="28">
        <v>0.113175</v>
      </c>
      <c r="HR21" s="28">
        <v>0.113175</v>
      </c>
      <c r="HS21" s="28">
        <v>0.113175</v>
      </c>
      <c r="HT21" s="28">
        <v>0.113175</v>
      </c>
      <c r="HU21" s="28">
        <v>0.113175</v>
      </c>
      <c r="HV21" s="28">
        <v>0.113175</v>
      </c>
      <c r="HW21" s="28">
        <v>0.113175</v>
      </c>
      <c r="HX21" s="28">
        <v>0.113175</v>
      </c>
      <c r="HY21" s="28">
        <v>0.113175</v>
      </c>
      <c r="HZ21" s="28">
        <v>0.113175</v>
      </c>
      <c r="IA21" s="28">
        <v>0.113175</v>
      </c>
      <c r="IB21" s="28">
        <v>0.113175</v>
      </c>
      <c r="IC21" s="28">
        <v>0.113175</v>
      </c>
      <c r="ID21" s="28">
        <v>0.113175</v>
      </c>
      <c r="IE21" s="28">
        <v>0.113175</v>
      </c>
      <c r="IF21" s="28">
        <v>0.113175</v>
      </c>
      <c r="IG21" s="28">
        <v>0.113175</v>
      </c>
      <c r="IH21" s="28">
        <v>0.113175</v>
      </c>
      <c r="II21" s="28">
        <v>0.113175</v>
      </c>
      <c r="IJ21" s="28">
        <v>0.113175</v>
      </c>
      <c r="IK21" s="28">
        <v>0.113175</v>
      </c>
      <c r="IL21" s="28">
        <v>0.113175</v>
      </c>
      <c r="IM21" s="28">
        <v>0.113175</v>
      </c>
      <c r="IN21" s="28">
        <v>0.113175</v>
      </c>
      <c r="IO21" s="28">
        <v>0.113175</v>
      </c>
      <c r="IP21" s="28">
        <v>0.113175</v>
      </c>
      <c r="IQ21" s="28">
        <v>0.113175</v>
      </c>
      <c r="IR21" s="28">
        <v>0.113175</v>
      </c>
      <c r="IS21" s="28">
        <v>0.113175</v>
      </c>
      <c r="IT21" s="28">
        <v>0.113175</v>
      </c>
      <c r="IU21" s="28">
        <v>0.113175</v>
      </c>
      <c r="IV21" s="28">
        <v>0.113175</v>
      </c>
      <c r="IW21" s="28">
        <v>0.113175</v>
      </c>
      <c r="IX21" s="28">
        <v>0.113175</v>
      </c>
      <c r="IY21" s="28">
        <v>0.113175</v>
      </c>
      <c r="IZ21" s="28">
        <v>0.113175</v>
      </c>
      <c r="JA21" s="28">
        <v>0.113175</v>
      </c>
      <c r="JB21" s="28">
        <v>0.113175</v>
      </c>
      <c r="JC21" s="28">
        <v>0.113175</v>
      </c>
      <c r="JD21" s="28">
        <v>0.113175</v>
      </c>
      <c r="JE21" s="28">
        <v>0.113175</v>
      </c>
      <c r="JF21" s="28">
        <v>0.113175</v>
      </c>
      <c r="JG21" s="28">
        <v>0.113175</v>
      </c>
      <c r="JH21" s="28">
        <v>0.113175</v>
      </c>
      <c r="JI21" s="28">
        <v>0.113175</v>
      </c>
      <c r="JJ21" s="28">
        <v>0.113175</v>
      </c>
      <c r="JK21" s="28">
        <v>0.113175</v>
      </c>
      <c r="JL21" s="28">
        <v>0.113175</v>
      </c>
      <c r="JM21" s="28">
        <v>0.113175</v>
      </c>
      <c r="JN21" s="28">
        <v>0.113175</v>
      </c>
      <c r="JO21" s="28">
        <v>0.113175</v>
      </c>
      <c r="JP21" s="28">
        <v>0.113175</v>
      </c>
      <c r="JQ21" s="28">
        <v>0.113175</v>
      </c>
      <c r="JR21" s="28">
        <v>0.113175</v>
      </c>
      <c r="JS21" s="28">
        <v>0.113175</v>
      </c>
      <c r="JT21" s="28">
        <v>0.113175</v>
      </c>
      <c r="JU21" s="28">
        <v>0.113175</v>
      </c>
      <c r="JV21" s="28">
        <v>0.113175</v>
      </c>
      <c r="JW21" s="28">
        <v>0.113175</v>
      </c>
      <c r="JX21" s="28">
        <v>0.113175</v>
      </c>
      <c r="JY21" s="28">
        <v>0.113175</v>
      </c>
      <c r="JZ21" s="28">
        <v>0.113175</v>
      </c>
      <c r="KA21" s="28">
        <v>0.113175</v>
      </c>
      <c r="KB21" s="28">
        <v>0.113175</v>
      </c>
      <c r="KC21" s="28">
        <v>0.113175</v>
      </c>
      <c r="KD21" s="28">
        <v>0.113175</v>
      </c>
      <c r="KE21" s="28">
        <v>0.113175</v>
      </c>
      <c r="KF21" s="28">
        <v>0.113175</v>
      </c>
      <c r="KG21" s="28">
        <v>0.113175</v>
      </c>
      <c r="KH21" s="28">
        <v>0.113175</v>
      </c>
      <c r="KI21" s="28">
        <v>0.113175</v>
      </c>
      <c r="KJ21" s="28">
        <v>0.113175</v>
      </c>
      <c r="KK21" s="28">
        <v>0.113175</v>
      </c>
      <c r="KL21" s="28">
        <v>0.113175</v>
      </c>
      <c r="KM21" s="28">
        <v>0.113175</v>
      </c>
      <c r="KN21" s="28">
        <v>0.113175</v>
      </c>
      <c r="KO21" s="28">
        <v>0.113175</v>
      </c>
      <c r="KP21" s="28">
        <v>0.113175</v>
      </c>
      <c r="KQ21" s="28">
        <v>0.113175</v>
      </c>
      <c r="KR21" s="28">
        <v>0.113175</v>
      </c>
      <c r="KS21" s="28">
        <v>0.113175</v>
      </c>
      <c r="KT21" s="28">
        <v>0.113175</v>
      </c>
      <c r="KU21" s="28">
        <v>0.113175</v>
      </c>
      <c r="KV21" s="28">
        <v>0.113175</v>
      </c>
      <c r="KW21" s="28">
        <v>0.113175</v>
      </c>
      <c r="KX21" s="28">
        <v>0.113175</v>
      </c>
      <c r="KY21" s="28">
        <v>0.113175</v>
      </c>
      <c r="KZ21" s="28">
        <v>0.113175</v>
      </c>
      <c r="LA21" s="28">
        <v>0.113175</v>
      </c>
      <c r="LB21" s="28">
        <v>0.113175</v>
      </c>
      <c r="LC21" s="28">
        <v>0.113175</v>
      </c>
      <c r="LD21" s="28">
        <v>0.113175</v>
      </c>
      <c r="LE21" s="28">
        <v>0.113175</v>
      </c>
      <c r="LF21" s="28">
        <v>0.113175</v>
      </c>
      <c r="LG21" s="28">
        <v>0.113175</v>
      </c>
      <c r="LH21" s="28">
        <v>0.113175</v>
      </c>
      <c r="LI21" s="28">
        <v>0.113175</v>
      </c>
      <c r="LJ21" s="28">
        <v>0.113175</v>
      </c>
      <c r="LK21" s="28">
        <v>0.113175</v>
      </c>
      <c r="LL21" s="28">
        <v>0.113175</v>
      </c>
      <c r="LM21" s="28">
        <v>0.113175</v>
      </c>
      <c r="LN21" s="28">
        <v>0.113175</v>
      </c>
      <c r="LO21" s="28">
        <v>0.113175</v>
      </c>
      <c r="LP21" s="28">
        <v>0.113175</v>
      </c>
      <c r="LQ21" s="28">
        <v>0.113175</v>
      </c>
      <c r="LR21" s="28">
        <v>0.113175</v>
      </c>
      <c r="LS21" s="28">
        <v>0.113175</v>
      </c>
      <c r="LT21" s="28">
        <v>0.113175</v>
      </c>
      <c r="LU21" s="28">
        <v>0.113175</v>
      </c>
      <c r="LV21" s="28">
        <v>0.113175</v>
      </c>
      <c r="LW21" s="28">
        <v>0.113175</v>
      </c>
      <c r="LX21" s="28">
        <v>0.113175</v>
      </c>
      <c r="LY21" s="28">
        <v>0.113175</v>
      </c>
      <c r="LZ21" s="28">
        <v>0.113175</v>
      </c>
      <c r="MA21" s="28">
        <v>0.113175</v>
      </c>
      <c r="MB21" s="28">
        <v>0.113175</v>
      </c>
      <c r="MC21" s="28">
        <v>0.113175</v>
      </c>
      <c r="MD21" s="28">
        <v>0.113175</v>
      </c>
      <c r="ME21" s="28">
        <v>0.113175</v>
      </c>
      <c r="MF21" s="28">
        <v>0.113175</v>
      </c>
      <c r="MG21" s="28">
        <v>0.113175</v>
      </c>
      <c r="MH21" s="28">
        <v>0.113175</v>
      </c>
      <c r="MI21" s="28">
        <v>0.113175</v>
      </c>
      <c r="MJ21" s="28">
        <v>0.113175</v>
      </c>
      <c r="MK21" s="28">
        <v>0.113175</v>
      </c>
      <c r="ML21" s="28">
        <v>0.113175</v>
      </c>
      <c r="MM21" s="28">
        <v>0.113175</v>
      </c>
      <c r="MN21" s="28">
        <v>0.113175</v>
      </c>
      <c r="MO21" s="28">
        <v>0.113175</v>
      </c>
      <c r="MP21" s="28">
        <v>0.113175</v>
      </c>
      <c r="MQ21" s="28">
        <v>0.113175</v>
      </c>
      <c r="MR21" s="28">
        <v>0.113175</v>
      </c>
      <c r="MS21" s="28">
        <v>0.113175</v>
      </c>
      <c r="MT21" s="28">
        <v>0.113175</v>
      </c>
      <c r="MU21" s="28">
        <v>0.113175</v>
      </c>
      <c r="MV21" s="28">
        <v>0.113175</v>
      </c>
      <c r="MW21" s="28">
        <v>0.113175</v>
      </c>
      <c r="MX21" s="28">
        <v>0.113175</v>
      </c>
      <c r="MY21" s="28">
        <v>0.113175</v>
      </c>
      <c r="MZ21" s="28">
        <v>0.113175</v>
      </c>
      <c r="NA21" s="28">
        <v>0.113175</v>
      </c>
      <c r="NB21" s="28">
        <v>0.113175</v>
      </c>
      <c r="NC21" s="28">
        <v>0.113175</v>
      </c>
      <c r="ND21" s="28">
        <v>0.113175</v>
      </c>
    </row>
    <row r="22" spans="1:368" ht="48.75" customHeight="1">
      <c r="A22" s="27" t="s">
        <v>387</v>
      </c>
      <c r="B22" s="27" t="s">
        <v>381</v>
      </c>
      <c r="C22" s="17" t="s">
        <v>379</v>
      </c>
      <c r="D22" s="28">
        <v>1.3204</v>
      </c>
      <c r="E22" s="28">
        <v>1.3705000000000001</v>
      </c>
      <c r="F22" s="28">
        <v>1.3849</v>
      </c>
      <c r="G22" s="28">
        <v>1.4680144160000013</v>
      </c>
      <c r="H22" s="28">
        <v>1.3497453420000007</v>
      </c>
      <c r="I22" s="28">
        <v>1.4705696060000002</v>
      </c>
      <c r="J22" s="28">
        <v>1.349627862</v>
      </c>
      <c r="K22" s="28">
        <v>1.4688074059999998</v>
      </c>
      <c r="L22" s="28">
        <v>1.3496454839999998</v>
      </c>
      <c r="M22" s="28">
        <v>1.3483179600000004</v>
      </c>
      <c r="N22" s="28">
        <v>1.4679732979999998</v>
      </c>
      <c r="O22" s="28">
        <v>1.3495338779999999</v>
      </c>
      <c r="P22" s="28">
        <v>1.4582224580000003</v>
      </c>
      <c r="Q22" s="28">
        <v>1.3496866020000005</v>
      </c>
      <c r="R22" s="28">
        <v>1.4566482260000002</v>
      </c>
      <c r="S22" s="28">
        <v>1.34952213</v>
      </c>
      <c r="T22" s="28">
        <v>1.3586209560000007</v>
      </c>
      <c r="U22" s="28">
        <v>1.3496748539999996</v>
      </c>
      <c r="V22" s="28">
        <v>1.3547264939999997</v>
      </c>
      <c r="W22" s="28">
        <v>1.3481711099999991</v>
      </c>
      <c r="X22" s="28">
        <v>1.355008446</v>
      </c>
      <c r="Y22" s="28">
        <v>1.3545267779999997</v>
      </c>
      <c r="Z22" s="28">
        <v>1.3482298500000003</v>
      </c>
      <c r="AA22" s="28">
        <v>1.5571993579999999</v>
      </c>
      <c r="AB22" s="28">
        <v>1.5572698460000001</v>
      </c>
      <c r="AC22" s="28">
        <v>1.5574578140000004</v>
      </c>
      <c r="AD22" s="28">
        <v>1.5878263939999993</v>
      </c>
      <c r="AE22" s="28">
        <v>1.5733234879999998</v>
      </c>
      <c r="AF22" s="28">
        <v>1.5571288699999986</v>
      </c>
      <c r="AG22" s="28">
        <v>1.5774294139999998</v>
      </c>
      <c r="AH22" s="29">
        <v>0.38579452999999997</v>
      </c>
      <c r="AI22" s="29">
        <v>0.38914270999999995</v>
      </c>
      <c r="AJ22" s="28">
        <v>1.4565189980000004</v>
      </c>
      <c r="AK22" s="28">
        <v>1.4566717220000001</v>
      </c>
      <c r="AL22" s="28">
        <v>1.4566717219999996</v>
      </c>
      <c r="AM22" s="28">
        <v>1.4579405059999999</v>
      </c>
      <c r="AN22" s="28">
        <v>1.5749329639999996</v>
      </c>
      <c r="AO22" s="28">
        <v>1.3565239379999996</v>
      </c>
      <c r="AP22" s="28">
        <v>1.5607237580000004</v>
      </c>
      <c r="AQ22" s="28">
        <v>1.5607942459999997</v>
      </c>
      <c r="AR22" s="28">
        <v>1.5610115839999996</v>
      </c>
      <c r="AS22" s="29">
        <v>0.39464077400000003</v>
      </c>
      <c r="AT22" s="28">
        <v>1.5664920259999997</v>
      </c>
      <c r="AU22" s="28">
        <v>1.3543975500000007</v>
      </c>
      <c r="AV22" s="28">
        <v>1.5601128619999993</v>
      </c>
      <c r="AW22" s="28">
        <v>1.5961439780000002</v>
      </c>
      <c r="AX22" s="28">
        <v>1.3470315539999997</v>
      </c>
      <c r="AY22" s="28">
        <v>1.4638967419999986</v>
      </c>
      <c r="AZ22" s="28">
        <v>1.5606121519999996</v>
      </c>
      <c r="BA22" s="28">
        <v>1.4769605179999996</v>
      </c>
      <c r="BB22" s="28">
        <v>1.5610174579999996</v>
      </c>
      <c r="BC22" s="28">
        <v>1.5174000000000001</v>
      </c>
      <c r="BD22" s="28">
        <v>1.5717610040000014</v>
      </c>
      <c r="BE22" s="28">
        <v>1.5241</v>
      </c>
      <c r="BF22" s="28">
        <v>1.5611936780000009</v>
      </c>
      <c r="BG22" s="28">
        <v>1.5145</v>
      </c>
      <c r="BH22" s="28">
        <v>1.4747812640000002</v>
      </c>
      <c r="BI22" s="28">
        <v>1.4757211040000002</v>
      </c>
      <c r="BJ22" s="28">
        <v>1.4661934759999997</v>
      </c>
      <c r="BK22" s="28">
        <v>1.4763437480000003</v>
      </c>
      <c r="BL22" s="28">
        <v>1.460131508000001</v>
      </c>
      <c r="BM22" s="28">
        <v>1.3463325479999995</v>
      </c>
      <c r="BN22" s="28">
        <v>1.3504854660000007</v>
      </c>
      <c r="BO22" s="28">
        <v>1.4778298699999994</v>
      </c>
      <c r="BP22" s="28">
        <v>1.4739001640000005</v>
      </c>
      <c r="BQ22" s="28">
        <v>1.4697942379999995</v>
      </c>
      <c r="BR22" s="28">
        <v>1.345304598</v>
      </c>
      <c r="BS22" s="28">
        <v>1.3441356719999993</v>
      </c>
      <c r="BT22" s="28">
        <v>1.3370202999999998</v>
      </c>
      <c r="BU22" s="28">
        <v>1.3347685999999999</v>
      </c>
      <c r="BV22" s="28">
        <v>1.3491461939999996</v>
      </c>
      <c r="BW22" s="28">
        <v>1.3500742859999999</v>
      </c>
      <c r="BX22" s="28">
        <v>1.3455689279999996</v>
      </c>
      <c r="BY22" s="28">
        <v>1.3455806760000004</v>
      </c>
      <c r="BZ22" s="28">
        <v>1.3463325479999995</v>
      </c>
      <c r="CA22" s="28">
        <v>1.3434484139999998</v>
      </c>
      <c r="CB22" s="28">
        <v>1.3460094780000003</v>
      </c>
      <c r="CC22" s="28">
        <v>1.3455454319999998</v>
      </c>
      <c r="CD22" s="28">
        <v>1.32165</v>
      </c>
      <c r="CE22" s="28">
        <v>1.3460682179999999</v>
      </c>
      <c r="CF22" s="28">
        <v>1.3444763639999999</v>
      </c>
      <c r="CG22" s="28">
        <v>0.67560790000000004</v>
      </c>
      <c r="CH22" s="28">
        <v>1.3446408359999995</v>
      </c>
      <c r="CI22" s="28">
        <v>1.3451753700000002</v>
      </c>
      <c r="CJ22" s="28">
        <v>1.4566599740000001</v>
      </c>
      <c r="CK22" s="28">
        <v>1.4637557659999998</v>
      </c>
      <c r="CL22" s="28">
        <v>1.4585161579999997</v>
      </c>
      <c r="CM22" s="28">
        <v>1.4684079739999998</v>
      </c>
      <c r="CN22" s="28">
        <v>1.4594325020000007</v>
      </c>
      <c r="CO22" s="28">
        <v>1.4593855100000002</v>
      </c>
      <c r="CP22" s="28">
        <v>1.5653759660000002</v>
      </c>
      <c r="CQ22" s="28">
        <v>1.5662453179999991</v>
      </c>
      <c r="CR22" s="28">
        <v>1.3393601100000005</v>
      </c>
      <c r="CS22" s="28">
        <v>1.3407228780000005</v>
      </c>
      <c r="CT22" s="28">
        <v>1.4566247300000004</v>
      </c>
      <c r="CU22" s="28">
        <v>1.341627474</v>
      </c>
      <c r="CV22" s="28">
        <v>1.3393953539999992</v>
      </c>
      <c r="CW22" s="28">
        <v>1.3406758860000001</v>
      </c>
      <c r="CX22" s="28">
        <v>1.4510091859999998</v>
      </c>
      <c r="CY22" s="29">
        <v>0.58740000000000003</v>
      </c>
      <c r="CZ22" s="29">
        <v>0.59130000000000005</v>
      </c>
      <c r="DA22" s="28">
        <v>1.3586209560000007</v>
      </c>
      <c r="DB22" s="28">
        <v>1.4589390859999996</v>
      </c>
      <c r="DC22" s="28">
        <v>1.4576468059999999</v>
      </c>
      <c r="DD22" s="28">
        <v>1.4581754659999999</v>
      </c>
      <c r="DE22" s="28">
        <v>1.456472006</v>
      </c>
      <c r="DF22" s="28">
        <v>1.3585504679999996</v>
      </c>
      <c r="DG22" s="28">
        <v>1.4591153059999999</v>
      </c>
      <c r="DH22" s="28">
        <v>1.4595969740000003</v>
      </c>
      <c r="DI22" s="28">
        <v>1.4565659900000001</v>
      </c>
      <c r="DJ22" s="28">
        <v>1.4586806299999999</v>
      </c>
      <c r="DK22" s="28">
        <v>1.349627862</v>
      </c>
      <c r="DL22" s="28">
        <v>1.34793615</v>
      </c>
      <c r="DM22" s="28">
        <v>1.3445409780000004</v>
      </c>
      <c r="DN22" s="28">
        <v>1.3497453419999998</v>
      </c>
      <c r="DO22" s="28">
        <v>1.3495515000000007</v>
      </c>
      <c r="DP22" s="28">
        <v>1.3542624480000001</v>
      </c>
      <c r="DQ22" s="28">
        <v>1.5674671100000019</v>
      </c>
      <c r="DR22" s="28">
        <v>1.564864928</v>
      </c>
      <c r="DS22" s="28">
        <v>1.5657342800000007</v>
      </c>
      <c r="DT22" s="28">
        <v>1.4695005380000004</v>
      </c>
      <c r="DU22" s="28">
        <v>1.4676032360000002</v>
      </c>
      <c r="DV22" s="28">
        <v>1.4694417980000007</v>
      </c>
      <c r="DW22" s="28">
        <v>1.464813085999999</v>
      </c>
      <c r="DX22" s="29">
        <v>0.58799999999999997</v>
      </c>
      <c r="DY22" s="28">
        <v>1.5613170319999998</v>
      </c>
      <c r="DZ22" s="28">
        <v>1.3413455219999997</v>
      </c>
      <c r="EA22" s="28">
        <v>1.3412397899999997</v>
      </c>
      <c r="EB22" s="29">
        <v>0.6925</v>
      </c>
      <c r="EC22" s="29">
        <v>0.39539999999999997</v>
      </c>
      <c r="ED22" s="28">
        <v>1.4651420299999989</v>
      </c>
      <c r="EE22" s="29">
        <v>0.39263186600000005</v>
      </c>
      <c r="EF22" s="29">
        <v>0.69399999999999995</v>
      </c>
      <c r="EG22" s="28">
        <v>1.4698412300000001</v>
      </c>
      <c r="EH22" s="28">
        <v>1.4875278440000002</v>
      </c>
      <c r="EI22" s="29">
        <v>0.61150000000000004</v>
      </c>
      <c r="EJ22" s="29">
        <v>0.59250000000000003</v>
      </c>
      <c r="EK22" s="28">
        <v>1.4681612660000001</v>
      </c>
      <c r="EL22" s="28">
        <v>1.4590800620000002</v>
      </c>
      <c r="EM22" s="28">
        <v>1.4686194379999997</v>
      </c>
      <c r="EN22" s="28">
        <v>1.4685548240000001</v>
      </c>
      <c r="EO22" s="28">
        <v>1.4662404679999994</v>
      </c>
      <c r="EP22" s="28">
        <v>1.4696297659999993</v>
      </c>
      <c r="EQ22" s="28">
        <v>1.3440886799999996</v>
      </c>
      <c r="ER22" s="28">
        <v>1.3453280939999999</v>
      </c>
      <c r="ES22" s="28">
        <v>1.3369693920000001</v>
      </c>
      <c r="ET22" s="28">
        <v>1.4647249760000005</v>
      </c>
      <c r="EU22" s="28">
        <v>1.4735594719999998</v>
      </c>
      <c r="EV22" s="28">
        <v>1.4774833039999995</v>
      </c>
      <c r="EW22" s="28">
        <v>1.3454044559999985</v>
      </c>
      <c r="EX22" s="28">
        <v>1.350362112</v>
      </c>
      <c r="EY22" s="28">
        <v>1.3510669919999996</v>
      </c>
      <c r="EZ22" s="28">
        <v>1.352500247999999</v>
      </c>
      <c r="FA22" s="28">
        <v>1.3444352460000002</v>
      </c>
      <c r="FB22" s="28">
        <v>1.3462855559999998</v>
      </c>
      <c r="FC22" s="28">
        <v>1.344905166</v>
      </c>
      <c r="FD22" s="28">
        <v>1.3303631</v>
      </c>
      <c r="FE22" s="28">
        <v>1.3444763639999999</v>
      </c>
      <c r="FF22" s="28">
        <v>1.3347685999999999</v>
      </c>
      <c r="FG22" s="28">
        <v>1.3347685999999999</v>
      </c>
      <c r="FH22" s="28">
        <v>1.3446408360000013</v>
      </c>
      <c r="FI22" s="28">
        <v>1.3446937019999998</v>
      </c>
      <c r="FJ22" s="28">
        <v>1.3341812</v>
      </c>
      <c r="FK22" s="29">
        <v>0.39411211400000001</v>
      </c>
      <c r="FL22" s="29">
        <v>0.41892389000000008</v>
      </c>
      <c r="FM22" s="29">
        <v>0.3980946860000002</v>
      </c>
      <c r="FN22" s="29">
        <v>0.39829440200000027</v>
      </c>
      <c r="FO22" s="28">
        <v>1.3561186320000005</v>
      </c>
      <c r="FP22" s="28">
        <v>1.3498863180000005</v>
      </c>
      <c r="FQ22" s="28">
        <v>1.3548674700000003</v>
      </c>
      <c r="FR22" s="28">
        <v>1.3392191339999999</v>
      </c>
      <c r="FS22" s="28">
        <v>1.358491728</v>
      </c>
      <c r="FT22" s="28">
        <v>1.4715916820000003</v>
      </c>
      <c r="FU22" s="28">
        <v>1.3507204260000005</v>
      </c>
      <c r="FV22" s="28">
        <v>1.4657353039999992</v>
      </c>
      <c r="FW22" s="28">
        <v>1.4699939540000004</v>
      </c>
      <c r="FX22" s="28">
        <v>1.4675151260000001</v>
      </c>
      <c r="FY22" s="28">
        <v>1.4624693600000009</v>
      </c>
      <c r="FZ22" s="28">
        <v>1.4563780219999989</v>
      </c>
      <c r="GA22" s="28">
        <v>1.4805201619999997</v>
      </c>
      <c r="GB22" s="28">
        <v>1.4914105579999994</v>
      </c>
      <c r="GC22" s="28">
        <v>1.4802264619999996</v>
      </c>
      <c r="GD22" s="28">
        <v>1.5789155359999998</v>
      </c>
      <c r="GE22" s="28">
        <v>1.565299604</v>
      </c>
      <c r="GF22" s="28">
        <v>1.5781930339999997</v>
      </c>
      <c r="GG22" s="28">
        <v>1.5662570659999999</v>
      </c>
      <c r="GH22" s="28">
        <v>1.3475719620000004</v>
      </c>
      <c r="GI22" s="28">
        <v>1.5617517080000005</v>
      </c>
      <c r="GJ22" s="28">
        <v>1.3449874020000001</v>
      </c>
      <c r="GK22" s="28">
        <v>1.3407463740000003</v>
      </c>
      <c r="GL22" s="28">
        <v>1.3383204119999994</v>
      </c>
      <c r="GM22" s="28">
        <v>1.347959645999999</v>
      </c>
      <c r="GN22" s="28">
        <v>1.4516200819999991</v>
      </c>
      <c r="GO22" s="28">
        <v>1.4715681860000014</v>
      </c>
      <c r="GP22" s="28">
        <v>1.5938178740000002</v>
      </c>
      <c r="GQ22" s="28">
        <v>1.4672684180000004</v>
      </c>
      <c r="GR22" s="28">
        <v>1.3489053599999998</v>
      </c>
      <c r="GS22" s="28">
        <v>1.5930131359999999</v>
      </c>
      <c r="GT22" s="28">
        <v>1.4706459680000012</v>
      </c>
      <c r="GU22" s="28">
        <v>1.4594442499999989</v>
      </c>
      <c r="GV22" s="28">
        <v>1.4705578579999994</v>
      </c>
      <c r="GW22" s="28">
        <v>1.4805025400000007</v>
      </c>
      <c r="GX22" s="28">
        <v>1.4733832519999994</v>
      </c>
      <c r="GY22" s="28">
        <v>1.4784936319999999</v>
      </c>
      <c r="GZ22" s="28">
        <v>1.4632447279999996</v>
      </c>
      <c r="HA22" s="28">
        <v>1.4855952980000005</v>
      </c>
      <c r="HB22" s="28">
        <v>1.4591388020000013</v>
      </c>
      <c r="HC22" s="28">
        <v>1.3424145899999995</v>
      </c>
      <c r="HD22" s="28">
        <v>1.4752746799999996</v>
      </c>
      <c r="HE22" s="28">
        <v>1.4548860260000001</v>
      </c>
      <c r="HF22" s="28">
        <v>1.3362821339999997</v>
      </c>
      <c r="HG22" s="28">
        <v>1.3258616579999996</v>
      </c>
      <c r="HH22" s="28">
        <v>1.3524238860000004</v>
      </c>
      <c r="HI22" s="28">
        <v>1.3316651699999995</v>
      </c>
      <c r="HJ22" s="28">
        <v>1.45192553</v>
      </c>
      <c r="HK22" s="28">
        <v>1.3410518220000003</v>
      </c>
      <c r="HL22" s="28">
        <v>1.4675327479999991</v>
      </c>
      <c r="HM22" s="28">
        <v>1.3570878420000003</v>
      </c>
      <c r="HN22" s="28">
        <v>1.3412632860000004</v>
      </c>
      <c r="HO22" s="28">
        <v>1.3559189159999994</v>
      </c>
      <c r="HP22" s="28">
        <v>1.3382146799999994</v>
      </c>
      <c r="HQ22" s="28">
        <v>1.3529114279999999</v>
      </c>
      <c r="HR22" s="28">
        <v>1.4566952179999999</v>
      </c>
      <c r="HS22" s="28">
        <v>1.3492636740000004</v>
      </c>
      <c r="HT22" s="28">
        <v>1.4693066959999992</v>
      </c>
      <c r="HU22" s="28">
        <v>1.3448522999999999</v>
      </c>
      <c r="HV22" s="28">
        <v>1.3468200900000007</v>
      </c>
      <c r="HW22" s="28">
        <v>1.4654004860000003</v>
      </c>
      <c r="HX22" s="28">
        <v>1.474170368</v>
      </c>
      <c r="HY22" s="28">
        <v>1.4710571480000005</v>
      </c>
      <c r="HZ22" s="28">
        <v>1.4753745379999996</v>
      </c>
      <c r="IA22" s="28">
        <v>1.4569184300000011</v>
      </c>
      <c r="IB22" s="28">
        <v>1.4565424940000002</v>
      </c>
      <c r="IC22" s="28">
        <v>1.4645781260000008</v>
      </c>
      <c r="ID22" s="28">
        <v>1.4565189980000004</v>
      </c>
      <c r="IE22" s="28">
        <v>1.45697717</v>
      </c>
      <c r="IF22" s="28">
        <v>1.460066893999999</v>
      </c>
      <c r="IG22" s="28">
        <v>1.4600786419999998</v>
      </c>
      <c r="IH22" s="29">
        <v>0.41019120999999997</v>
      </c>
      <c r="II22" s="29">
        <v>0.38714554999999967</v>
      </c>
      <c r="IJ22" s="29">
        <v>0.38587676600000015</v>
      </c>
      <c r="IK22" s="29">
        <v>0.3887667740000002</v>
      </c>
      <c r="IL22" s="29">
        <v>0.38935417399999994</v>
      </c>
      <c r="IM22" s="28">
        <v>1.3498040820000003</v>
      </c>
      <c r="IN22" s="28">
        <v>1.3494692640000006</v>
      </c>
      <c r="IO22" s="28">
        <v>1.4634855620000002</v>
      </c>
      <c r="IP22" s="28">
        <v>1.3462444380000009</v>
      </c>
      <c r="IQ22" s="28">
        <v>1.4676972200000011</v>
      </c>
      <c r="IR22" s="28">
        <v>1.4668748599999992</v>
      </c>
      <c r="IS22" s="28">
        <v>1.3411693019999995</v>
      </c>
      <c r="IT22" s="28">
        <v>1.4705402359999995</v>
      </c>
      <c r="IU22" s="28">
        <v>1.3555606020000006</v>
      </c>
      <c r="IV22" s="28">
        <v>1.3392308819999998</v>
      </c>
      <c r="IW22" s="28">
        <v>1.464983432000001</v>
      </c>
      <c r="IX22" s="28">
        <v>1.3459096200000003</v>
      </c>
      <c r="IY22" s="28">
        <v>1.3424909519999999</v>
      </c>
      <c r="IZ22" s="28">
        <v>1.4675033780000002</v>
      </c>
      <c r="JA22" s="28">
        <v>1.3228</v>
      </c>
      <c r="JB22" s="28">
        <v>1.3434249179999991</v>
      </c>
      <c r="JC22" s="28">
        <v>1.4694183019999991</v>
      </c>
      <c r="JD22" s="28">
        <v>1.4648189599999997</v>
      </c>
      <c r="JE22" s="28">
        <v>1.4671039459999993</v>
      </c>
      <c r="JF22" s="28">
        <v>1.4540989100000012</v>
      </c>
      <c r="JG22" s="28">
        <v>1.4605779320000001</v>
      </c>
      <c r="JH22" s="28">
        <v>1.5753558919999995</v>
      </c>
      <c r="JI22" s="28">
        <v>1.4634796880000003</v>
      </c>
      <c r="JJ22" s="28">
        <v>1.5858703520000006</v>
      </c>
      <c r="JK22" s="28">
        <v>1.4615060239999993</v>
      </c>
      <c r="JL22" s="28">
        <v>1.4660407520000001</v>
      </c>
      <c r="JM22" s="28">
        <v>1.5745922719999998</v>
      </c>
      <c r="JN22" s="28">
        <v>1.585735249999999</v>
      </c>
      <c r="JO22" s="28">
        <v>1.5576222859999997</v>
      </c>
      <c r="JP22" s="28">
        <v>1.4680907779999988</v>
      </c>
      <c r="JQ22" s="28">
        <v>1.474152746000001</v>
      </c>
      <c r="JR22" s="28">
        <v>1.4563897699999997</v>
      </c>
      <c r="JS22" s="28">
        <v>1.4641140799999994</v>
      </c>
      <c r="JT22" s="28">
        <v>1.4488240580000005</v>
      </c>
      <c r="JU22" s="28">
        <v>1.4491177579999999</v>
      </c>
      <c r="JV22" s="28">
        <v>1.4688955160000001</v>
      </c>
      <c r="JW22" s="28">
        <v>1.4770779979999995</v>
      </c>
      <c r="JX22" s="28">
        <v>1.3477540560000008</v>
      </c>
      <c r="JY22" s="28">
        <v>1.3478127960000001</v>
      </c>
      <c r="JZ22" s="28">
        <v>1.3500390420000001</v>
      </c>
      <c r="KA22" s="28">
        <v>1.3480301340000003</v>
      </c>
      <c r="KB22" s="28">
        <v>1.3494457680000007</v>
      </c>
      <c r="KC22" s="28">
        <v>1.3534988279999993</v>
      </c>
      <c r="KD22" s="28">
        <v>1.3397712899999996</v>
      </c>
      <c r="KE22" s="28">
        <v>1.3412221679999998</v>
      </c>
      <c r="KF22" s="28">
        <v>1.3588559159999996</v>
      </c>
      <c r="KG22" s="28">
        <v>1.3590850020000003</v>
      </c>
      <c r="KH22" s="28">
        <v>1.358603333999999</v>
      </c>
      <c r="KI22" s="28">
        <v>1.3854</v>
      </c>
      <c r="KJ22" s="28">
        <v>1.3480477560000002</v>
      </c>
      <c r="KK22" s="28">
        <v>1.3627</v>
      </c>
      <c r="KL22" s="28">
        <v>1.471227493999999</v>
      </c>
      <c r="KM22" s="29">
        <v>0.38766246200000021</v>
      </c>
      <c r="KN22" s="29">
        <v>0.38601774200000011</v>
      </c>
      <c r="KO22" s="29">
        <v>0.39575683399999995</v>
      </c>
      <c r="KP22" s="29">
        <v>0.39532215800000003</v>
      </c>
      <c r="KQ22" s="29">
        <v>0.394535042</v>
      </c>
      <c r="KR22" s="29">
        <v>0.39446455400000019</v>
      </c>
      <c r="KS22" s="29">
        <v>0.38870803400000026</v>
      </c>
      <c r="KT22" s="29">
        <v>0.38859055400000014</v>
      </c>
      <c r="KU22" s="29">
        <v>0.38775644600000009</v>
      </c>
      <c r="KV22" s="29">
        <v>0.3879679100000003</v>
      </c>
      <c r="KW22" s="29">
        <v>0.38553607399999995</v>
      </c>
      <c r="KX22" s="29">
        <v>0.38874327799999997</v>
      </c>
      <c r="KY22" s="28">
        <v>1.5517717819999994</v>
      </c>
      <c r="KZ22" s="29">
        <v>0.38877852200000013</v>
      </c>
      <c r="LA22" s="29">
        <v>0.39504020599999995</v>
      </c>
      <c r="LB22" s="29">
        <v>0.3914453180000001</v>
      </c>
      <c r="LC22" s="29">
        <v>0.39511069400000004</v>
      </c>
      <c r="LD22" s="29">
        <v>0.39101064199999996</v>
      </c>
      <c r="LE22" s="29">
        <v>0.38702807000000022</v>
      </c>
      <c r="LF22" s="28">
        <v>1.4668161199999998</v>
      </c>
      <c r="LG22" s="28">
        <v>1.464360788</v>
      </c>
      <c r="LH22" s="28">
        <v>1.3505148359999997</v>
      </c>
      <c r="LI22" s="28">
        <v>1.3405819019999998</v>
      </c>
      <c r="LJ22" s="28">
        <v>1.5663921679999997</v>
      </c>
      <c r="LK22" s="28">
        <v>1.4573061140000005</v>
      </c>
      <c r="LL22" s="28">
        <v>1.4593737619999996</v>
      </c>
      <c r="LM22" s="28">
        <v>1.4617703539999998</v>
      </c>
      <c r="LN22" s="29">
        <v>0.40883235800000006</v>
      </c>
      <c r="LO22" s="29">
        <v>0.39328975399999988</v>
      </c>
      <c r="LP22" s="29">
        <v>0.39346597399999994</v>
      </c>
      <c r="LQ22" s="29">
        <v>0.39350121799999987</v>
      </c>
      <c r="LR22" s="29">
        <v>0.39321926600000001</v>
      </c>
      <c r="LS22" s="28">
        <v>1.4597144539999993</v>
      </c>
      <c r="LT22" s="28">
        <v>1.4615882600000003</v>
      </c>
      <c r="LU22" s="28">
        <v>1.3566472919999986</v>
      </c>
      <c r="LV22" s="28">
        <v>1.4593620140000005</v>
      </c>
      <c r="LW22" s="28">
        <v>1.4643196699999996</v>
      </c>
      <c r="LX22" s="28">
        <v>1.3411105619999999</v>
      </c>
      <c r="LY22" s="28">
        <v>1.4714859500000004</v>
      </c>
      <c r="LZ22" s="28">
        <v>1.4680555340000001</v>
      </c>
      <c r="MA22" s="28">
        <v>1.4721497119999993</v>
      </c>
      <c r="MB22" s="28">
        <v>1.4722965620000006</v>
      </c>
      <c r="MC22" s="28">
        <v>1.5494221819999996</v>
      </c>
      <c r="MD22" s="28">
        <v>1.5472840459999999</v>
      </c>
      <c r="ME22" s="28">
        <v>1.5490814899999998</v>
      </c>
      <c r="MF22" s="28">
        <v>1.5516895459999995</v>
      </c>
      <c r="MG22" s="28">
        <v>1.3421678820000007</v>
      </c>
      <c r="MH22" s="28">
        <v>1.3446114659999997</v>
      </c>
      <c r="MI22" s="28">
        <v>1.351019999999999</v>
      </c>
      <c r="MJ22" s="28">
        <v>1.3462444379999994</v>
      </c>
      <c r="MK22" s="28">
        <v>1.3474133640000001</v>
      </c>
      <c r="ML22" s="28">
        <v>1.3449580320000003</v>
      </c>
      <c r="MM22" s="28">
        <v>1.3427787779999991</v>
      </c>
      <c r="MN22" s="29">
        <v>0.3860294900000002</v>
      </c>
      <c r="MO22" s="29">
        <v>0.38930718199999992</v>
      </c>
      <c r="MP22" s="29">
        <v>0.3874392499999999</v>
      </c>
      <c r="MQ22" s="29">
        <v>0.38593550600000009</v>
      </c>
      <c r="MR22" s="28">
        <v>1.4621110460000004</v>
      </c>
      <c r="MS22" s="29">
        <v>0.38976535400000001</v>
      </c>
      <c r="MT22" s="28">
        <v>1.460683664</v>
      </c>
      <c r="MU22" s="29">
        <v>0.3866756300000001</v>
      </c>
      <c r="MV22" s="28">
        <v>1.4556</v>
      </c>
      <c r="MW22" s="28">
        <v>1.3273999999999999</v>
      </c>
      <c r="MX22" s="28">
        <v>1.3547</v>
      </c>
      <c r="MY22" s="29">
        <v>0.38395009399999996</v>
      </c>
      <c r="MZ22" s="29">
        <v>0.38618221400000002</v>
      </c>
      <c r="NA22" s="29">
        <v>0.39010604600000004</v>
      </c>
      <c r="NB22" s="28">
        <v>1.4568596900000002</v>
      </c>
      <c r="NC22" s="28">
        <v>1.4578935140000004</v>
      </c>
      <c r="ND22" s="28">
        <v>1.4593032739999992</v>
      </c>
    </row>
    <row r="23" spans="1:368" ht="15" customHeight="1">
      <c r="A23" s="26" t="s">
        <v>388</v>
      </c>
      <c r="B23" s="27" t="s">
        <v>381</v>
      </c>
      <c r="C23" s="17" t="s">
        <v>379</v>
      </c>
      <c r="D23" s="28">
        <v>0</v>
      </c>
      <c r="E23" s="28">
        <v>3.7999999999999999E-2</v>
      </c>
      <c r="F23" s="28">
        <v>3.3300000000000003E-2</v>
      </c>
      <c r="G23" s="28">
        <v>2.7400000000000001E-2</v>
      </c>
      <c r="H23" s="28">
        <v>3.7199999999999997E-2</v>
      </c>
      <c r="I23" s="28">
        <v>3.2899999999999999E-2</v>
      </c>
      <c r="J23" s="28">
        <v>3.5299999999999998E-2</v>
      </c>
      <c r="K23" s="28">
        <v>2.5000000000000001E-2</v>
      </c>
      <c r="L23" s="28">
        <v>3.7100000000000001E-2</v>
      </c>
      <c r="M23" s="28">
        <v>3.3599999999999998E-2</v>
      </c>
      <c r="N23" s="28">
        <v>2.23E-2</v>
      </c>
      <c r="O23" s="28">
        <v>3.5499999999999997E-2</v>
      </c>
      <c r="P23" s="28">
        <v>0</v>
      </c>
      <c r="Q23" s="28">
        <v>3.7199999999999997E-2</v>
      </c>
      <c r="R23" s="28">
        <v>0</v>
      </c>
      <c r="S23" s="28">
        <v>3.6900000000000002E-2</v>
      </c>
      <c r="T23" s="28">
        <v>4.2299999999999997E-2</v>
      </c>
      <c r="U23" s="28">
        <v>3.7199999999999997E-2</v>
      </c>
      <c r="V23" s="28">
        <v>3.7400000000000003E-2</v>
      </c>
      <c r="W23" s="28">
        <v>3.3500000000000002E-2</v>
      </c>
      <c r="X23" s="28">
        <v>3.78E-2</v>
      </c>
      <c r="Y23" s="28">
        <v>3.6999999999999998E-2</v>
      </c>
      <c r="Z23" s="28">
        <v>3.4374999999999996E-2</v>
      </c>
      <c r="AA23" s="28">
        <v>0</v>
      </c>
      <c r="AB23" s="28">
        <v>0</v>
      </c>
      <c r="AC23" s="28">
        <v>0</v>
      </c>
      <c r="AD23" s="28">
        <v>7.17E-2</v>
      </c>
      <c r="AE23" s="28">
        <v>4.2299999999999997E-2</v>
      </c>
      <c r="AF23" s="28">
        <v>0</v>
      </c>
      <c r="AG23" s="28">
        <v>4.6800000000000001E-2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4.3499999999999997E-2</v>
      </c>
      <c r="AO23" s="28">
        <v>4.1200000000000001E-2</v>
      </c>
      <c r="AP23" s="28">
        <v>0</v>
      </c>
      <c r="AQ23" s="28">
        <v>0</v>
      </c>
      <c r="AR23" s="28">
        <v>1.0500000000000001E-2</v>
      </c>
      <c r="AS23" s="28">
        <v>0</v>
      </c>
      <c r="AT23" s="28">
        <v>2.1299999999999999E-2</v>
      </c>
      <c r="AU23" s="28">
        <v>3.9100000000000003E-2</v>
      </c>
      <c r="AV23" s="28">
        <v>1.01E-2</v>
      </c>
      <c r="AW23" s="28">
        <v>8.3699999999999997E-2</v>
      </c>
      <c r="AX23" s="28">
        <v>0</v>
      </c>
      <c r="AY23" s="28">
        <v>1.01E-2</v>
      </c>
      <c r="AZ23" s="28">
        <v>1.0200000000000001E-2</v>
      </c>
      <c r="BA23" s="28">
        <v>5.0099999999999999E-2</v>
      </c>
      <c r="BB23" s="28">
        <v>1.03E-2</v>
      </c>
      <c r="BC23" s="28">
        <v>3.6600000000000001E-2</v>
      </c>
      <c r="BD23" s="28">
        <v>3.3500000000000002E-2</v>
      </c>
      <c r="BE23" s="28">
        <v>3.8399999999999997E-2</v>
      </c>
      <c r="BF23" s="28">
        <v>1.2726999999999999E-2</v>
      </c>
      <c r="BG23" s="28">
        <v>5.4301000000000002E-2</v>
      </c>
      <c r="BH23" s="28">
        <v>3.9295000000000004E-2</v>
      </c>
      <c r="BI23" s="28">
        <v>4.5198999999999996E-2</v>
      </c>
      <c r="BJ23" s="28">
        <v>2.8798999999999998E-2</v>
      </c>
      <c r="BK23" s="28">
        <v>5.1348999999999999E-2</v>
      </c>
      <c r="BL23" s="28">
        <v>1.3546999999999997E-2</v>
      </c>
      <c r="BM23" s="28">
        <v>1.3382999999999999E-2</v>
      </c>
      <c r="BN23" s="28">
        <v>2.1500999999999999E-2</v>
      </c>
      <c r="BO23" s="28">
        <v>5.7334999999999997E-2</v>
      </c>
      <c r="BP23" s="28">
        <v>5.0282999999999994E-2</v>
      </c>
      <c r="BQ23" s="28">
        <v>4.0032999999999999E-2</v>
      </c>
      <c r="BR23" s="28">
        <v>2.7650999999999998E-2</v>
      </c>
      <c r="BS23" s="28">
        <v>2.4617E-2</v>
      </c>
      <c r="BT23" s="28">
        <v>1.3300999999999999E-2</v>
      </c>
      <c r="BU23" s="28">
        <v>1.3054999999999997E-2</v>
      </c>
      <c r="BV23" s="28">
        <v>2.6585000000000001E-2</v>
      </c>
      <c r="BW23" s="28">
        <v>2.8224999999999997E-2</v>
      </c>
      <c r="BX23" s="28">
        <v>2.6420999999999997E-2</v>
      </c>
      <c r="BY23" s="28">
        <v>2.8389000000000001E-2</v>
      </c>
      <c r="BZ23" s="28">
        <v>3.0028999999999997E-2</v>
      </c>
      <c r="CA23" s="28">
        <v>2.3304999999999999E-2</v>
      </c>
      <c r="CB23" s="28">
        <v>2.9208999999999999E-2</v>
      </c>
      <c r="CC23" s="28">
        <v>2.6420999999999997E-2</v>
      </c>
      <c r="CD23" s="28">
        <v>1.3136999999999999E-2</v>
      </c>
      <c r="CE23" s="28">
        <v>2.7486999999999998E-2</v>
      </c>
      <c r="CF23" s="28">
        <v>2.5929000000000001E-2</v>
      </c>
      <c r="CG23" s="28">
        <v>2.4780999999999997E-2</v>
      </c>
      <c r="CH23" s="28">
        <v>2.6256999999999999E-2</v>
      </c>
      <c r="CI23" s="28">
        <v>2.5682999999999997E-2</v>
      </c>
      <c r="CJ23" s="28">
        <v>0</v>
      </c>
      <c r="CK23" s="28">
        <v>1.9040999999999999E-2</v>
      </c>
      <c r="CL23" s="28">
        <v>0</v>
      </c>
      <c r="CM23" s="28">
        <v>2.7814999999999996E-2</v>
      </c>
      <c r="CN23" s="28">
        <v>0</v>
      </c>
      <c r="CO23" s="28">
        <v>0</v>
      </c>
      <c r="CP23" s="28">
        <v>2.06E-2</v>
      </c>
      <c r="CQ23" s="28">
        <v>2.1100000000000001E-2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3.8300000000000001E-2</v>
      </c>
      <c r="DB23" s="28">
        <v>0</v>
      </c>
      <c r="DC23" s="28">
        <v>0</v>
      </c>
      <c r="DD23" s="28">
        <v>0</v>
      </c>
      <c r="DE23" s="28">
        <v>0</v>
      </c>
      <c r="DF23" s="28">
        <v>3.9800000000000002E-2</v>
      </c>
      <c r="DG23" s="28">
        <v>0</v>
      </c>
      <c r="DH23" s="28">
        <v>0</v>
      </c>
      <c r="DI23" s="28">
        <v>0</v>
      </c>
      <c r="DJ23" s="28">
        <v>0</v>
      </c>
      <c r="DK23" s="28">
        <v>3.5999999999999997E-2</v>
      </c>
      <c r="DL23" s="28">
        <v>2.5600000000000001E-2</v>
      </c>
      <c r="DM23" s="28">
        <v>2.2599999999999999E-2</v>
      </c>
      <c r="DN23" s="28">
        <v>3.6200000000000003E-2</v>
      </c>
      <c r="DO23" s="28">
        <v>3.49E-2</v>
      </c>
      <c r="DP23" s="28">
        <v>4.8599999999999997E-2</v>
      </c>
      <c r="DQ23" s="28">
        <v>2.18E-2</v>
      </c>
      <c r="DR23" s="28">
        <v>1.5599999999999999E-2</v>
      </c>
      <c r="DS23" s="28">
        <v>1.7899999999999999E-2</v>
      </c>
      <c r="DT23" s="28">
        <v>3.09E-2</v>
      </c>
      <c r="DU23" s="28">
        <v>3.0200000000000001E-2</v>
      </c>
      <c r="DV23" s="28">
        <v>3.0099999999999998E-2</v>
      </c>
      <c r="DW23" s="28">
        <v>2.7699999999999999E-2</v>
      </c>
      <c r="DX23" s="28">
        <v>0</v>
      </c>
      <c r="DY23" s="28">
        <v>1.0800000000000001E-2</v>
      </c>
      <c r="DZ23" s="28">
        <v>0</v>
      </c>
      <c r="EA23" s="28">
        <v>0</v>
      </c>
      <c r="EB23" s="28">
        <v>0</v>
      </c>
      <c r="EC23" s="28">
        <v>0</v>
      </c>
      <c r="ED23" s="28">
        <v>2.6100000000000002E-2</v>
      </c>
      <c r="EE23" s="28">
        <v>0</v>
      </c>
      <c r="EF23" s="28">
        <v>0</v>
      </c>
      <c r="EG23" s="28">
        <v>3.5799999999999998E-2</v>
      </c>
      <c r="EH23" s="28">
        <v>8.3599999999999994E-2</v>
      </c>
      <c r="EI23" s="28">
        <v>0</v>
      </c>
      <c r="EJ23" s="28">
        <v>0</v>
      </c>
      <c r="EK23" s="28">
        <v>2.0299999999999999E-2</v>
      </c>
      <c r="EL23" s="28">
        <v>0</v>
      </c>
      <c r="EM23" s="28">
        <v>2.1499999999999998E-2</v>
      </c>
      <c r="EN23" s="28">
        <v>2.1399999999999999E-2</v>
      </c>
      <c r="EO23" s="28">
        <v>2.93E-2</v>
      </c>
      <c r="EP23" s="28">
        <v>3.6299999999999999E-2</v>
      </c>
      <c r="EQ23" s="28">
        <v>1.55E-2</v>
      </c>
      <c r="ER23" s="28">
        <v>2.4199999999999999E-2</v>
      </c>
      <c r="ES23" s="28">
        <v>2.8869999999999994E-3</v>
      </c>
      <c r="ET23" s="28">
        <v>1.78E-2</v>
      </c>
      <c r="EU23" s="28">
        <v>4.5199999999999997E-2</v>
      </c>
      <c r="EV23" s="28">
        <v>4.6600000000000003E-2</v>
      </c>
      <c r="EW23" s="28">
        <v>2.4299999999999999E-2</v>
      </c>
      <c r="EX23" s="28">
        <v>2.0899999999999998E-2</v>
      </c>
      <c r="EY23" s="28">
        <v>2.5399999999999999E-2</v>
      </c>
      <c r="EZ23" s="28">
        <v>2.5499999999999998E-2</v>
      </c>
      <c r="FA23" s="28">
        <v>2.1999999999999999E-2</v>
      </c>
      <c r="FB23" s="28">
        <v>2.7099999999999999E-2</v>
      </c>
      <c r="FC23" s="28">
        <v>2.3400000000000001E-2</v>
      </c>
      <c r="FD23" s="28">
        <v>1.12E-2</v>
      </c>
      <c r="FE23" s="28">
        <v>2.3900000000000001E-2</v>
      </c>
      <c r="FF23" s="28">
        <v>1.11E-2</v>
      </c>
      <c r="FG23" s="28">
        <v>1.11E-2</v>
      </c>
      <c r="FH23" s="28">
        <v>2.3400000000000001E-2</v>
      </c>
      <c r="FI23" s="28">
        <v>2.3699999999999999E-2</v>
      </c>
      <c r="FJ23" s="28">
        <v>1.1900000000000001E-2</v>
      </c>
      <c r="FK23" s="28">
        <v>0</v>
      </c>
      <c r="FL23" s="28">
        <v>0</v>
      </c>
      <c r="FM23" s="28">
        <v>0</v>
      </c>
      <c r="FN23" s="28">
        <v>0</v>
      </c>
      <c r="FO23" s="28">
        <v>3.7081000000000003E-2</v>
      </c>
      <c r="FP23" s="28">
        <v>3.8065000000000002E-2</v>
      </c>
      <c r="FQ23" s="28">
        <v>3.8392999999999997E-2</v>
      </c>
      <c r="FR23" s="28">
        <v>0</v>
      </c>
      <c r="FS23" s="28">
        <v>4.2984999999999995E-2</v>
      </c>
      <c r="FT23" s="28">
        <v>4.2328999999999999E-2</v>
      </c>
      <c r="FU23" s="28">
        <v>3.5687000000000003E-2</v>
      </c>
      <c r="FV23" s="28">
        <v>2.2321000000000001E-2</v>
      </c>
      <c r="FW23" s="28">
        <v>3.8392999999999997E-2</v>
      </c>
      <c r="FX23" s="28">
        <v>3.3555000000000001E-2</v>
      </c>
      <c r="FY23" s="28">
        <v>2.0107E-2</v>
      </c>
      <c r="FZ23" s="28">
        <v>5.6750000000000004E-3</v>
      </c>
      <c r="GA23" s="28">
        <v>5.4792999999999994E-2</v>
      </c>
      <c r="GB23" s="28">
        <v>8.2672999999999983E-2</v>
      </c>
      <c r="GC23" s="28">
        <v>6.3156999999999991E-2</v>
      </c>
      <c r="GD23" s="28">
        <v>5.2332999999999991E-2</v>
      </c>
      <c r="GE23" s="28">
        <v>2.0189000000000002E-2</v>
      </c>
      <c r="GF23" s="28">
        <v>4.9544999999999999E-2</v>
      </c>
      <c r="GG23" s="28">
        <v>2.1173000000000001E-2</v>
      </c>
      <c r="GH23" s="28">
        <v>2.0763E-2</v>
      </c>
      <c r="GI23" s="28">
        <v>1.4121E-2</v>
      </c>
      <c r="GJ23" s="28">
        <v>2.0763E-2</v>
      </c>
      <c r="GK23" s="28">
        <v>0</v>
      </c>
      <c r="GL23" s="28">
        <v>3.3789999999999996E-3</v>
      </c>
      <c r="GM23" s="28">
        <v>1.9205E-2</v>
      </c>
      <c r="GN23" s="28">
        <v>0</v>
      </c>
      <c r="GO23" s="28">
        <v>3.5441E-2</v>
      </c>
      <c r="GP23" s="28">
        <v>7.7260999999999996E-2</v>
      </c>
      <c r="GQ23" s="28">
        <v>3.5277000000000003E-2</v>
      </c>
      <c r="GR23" s="28">
        <v>3.7326999999999999E-2</v>
      </c>
      <c r="GS23" s="28">
        <v>7.5210999999999986E-2</v>
      </c>
      <c r="GT23" s="28">
        <v>4.5198999999999996E-2</v>
      </c>
      <c r="GU23" s="28">
        <v>0</v>
      </c>
      <c r="GV23" s="28">
        <v>4.5034999999999999E-2</v>
      </c>
      <c r="GW23" s="28">
        <v>5.0282999999999994E-2</v>
      </c>
      <c r="GX23" s="28">
        <v>5.2169E-2</v>
      </c>
      <c r="GY23" s="28">
        <v>4.7740999999999999E-2</v>
      </c>
      <c r="GZ23" s="28">
        <v>1.1660999999999999E-2</v>
      </c>
      <c r="HA23" s="28">
        <v>6.1762999999999998E-2</v>
      </c>
      <c r="HB23" s="28">
        <v>0</v>
      </c>
      <c r="HC23" s="28">
        <v>1.5514999999999999E-2</v>
      </c>
      <c r="HD23" s="28">
        <v>4.4871000000000001E-2</v>
      </c>
      <c r="HE23" s="28">
        <v>1.4202999999999999E-2</v>
      </c>
      <c r="HF23" s="28">
        <v>2.1500999999999999E-2</v>
      </c>
      <c r="HG23" s="28">
        <v>0</v>
      </c>
      <c r="HH23" s="28">
        <v>2.9127E-2</v>
      </c>
      <c r="HI23" s="28">
        <v>0</v>
      </c>
      <c r="HJ23" s="28">
        <v>1.3219E-2</v>
      </c>
      <c r="HK23" s="28">
        <v>0</v>
      </c>
      <c r="HL23" s="28">
        <v>1.4366999999999998E-2</v>
      </c>
      <c r="HM23" s="28">
        <v>3.6752999999999994E-2</v>
      </c>
      <c r="HN23" s="28">
        <v>2.3141000000000002E-2</v>
      </c>
      <c r="HO23" s="28">
        <v>3.6588999999999997E-2</v>
      </c>
      <c r="HP23" s="28">
        <v>1.5514999999999999E-2</v>
      </c>
      <c r="HQ23" s="28">
        <v>3.3145000000000001E-2</v>
      </c>
      <c r="HR23" s="28">
        <v>1.6417000000000001E-2</v>
      </c>
      <c r="HS23" s="28">
        <v>2.4780999999999997E-2</v>
      </c>
      <c r="HT23" s="28">
        <v>4.7002999999999996E-2</v>
      </c>
      <c r="HU23" s="28">
        <v>2.3633000000000001E-2</v>
      </c>
      <c r="HV23" s="28">
        <v>2.7569000000000003E-2</v>
      </c>
      <c r="HW23" s="28">
        <v>2.3223000000000001E-2</v>
      </c>
      <c r="HX23" s="28">
        <v>4.7494999999999996E-2</v>
      </c>
      <c r="HY23" s="28">
        <v>4.5855E-2</v>
      </c>
      <c r="HZ23" s="28">
        <v>5.4301000000000002E-2</v>
      </c>
      <c r="IA23" s="28">
        <v>0</v>
      </c>
      <c r="IB23" s="28">
        <v>0</v>
      </c>
      <c r="IC23" s="28">
        <v>2.9618999999999996E-2</v>
      </c>
      <c r="ID23" s="28">
        <v>0</v>
      </c>
      <c r="IE23" s="28">
        <v>0</v>
      </c>
      <c r="IF23" s="28">
        <v>0</v>
      </c>
      <c r="IG23" s="28">
        <v>0</v>
      </c>
      <c r="IH23" s="28">
        <v>0</v>
      </c>
      <c r="II23" s="28">
        <v>0</v>
      </c>
      <c r="IJ23" s="28">
        <v>0</v>
      </c>
      <c r="IK23" s="28">
        <v>0</v>
      </c>
      <c r="IL23" s="28">
        <v>0</v>
      </c>
      <c r="IM23" s="28">
        <v>3.8065000000000002E-2</v>
      </c>
      <c r="IN23" s="28">
        <v>3.3473000000000003E-2</v>
      </c>
      <c r="IO23" s="28">
        <v>2.5027000000000001E-2</v>
      </c>
      <c r="IP23" s="28">
        <v>2.7814999999999996E-2</v>
      </c>
      <c r="IQ23" s="28">
        <v>3.5441E-2</v>
      </c>
      <c r="IR23" s="28">
        <v>3.2980999999999996E-2</v>
      </c>
      <c r="IS23" s="28">
        <v>0</v>
      </c>
      <c r="IT23" s="28">
        <v>4.0853E-2</v>
      </c>
      <c r="IU23" s="28">
        <v>3.2243000000000001E-2</v>
      </c>
      <c r="IV23" s="28">
        <v>0</v>
      </c>
      <c r="IW23" s="28">
        <v>2.8553000000000002E-2</v>
      </c>
      <c r="IX23" s="28">
        <v>3.9130999999999999E-2</v>
      </c>
      <c r="IY23" s="28">
        <v>3.1094999999999998E-2</v>
      </c>
      <c r="IZ23" s="28">
        <v>3.4620999999999999E-2</v>
      </c>
      <c r="JA23" s="28">
        <v>3.2653000000000001E-2</v>
      </c>
      <c r="JB23" s="28">
        <v>3.3227E-2</v>
      </c>
      <c r="JC23" s="28">
        <v>3.9786999999999996E-2</v>
      </c>
      <c r="JD23" s="28">
        <v>2.3796999999999999E-2</v>
      </c>
      <c r="JE23" s="28">
        <v>3.1751000000000001E-2</v>
      </c>
      <c r="JF23" s="28">
        <v>0</v>
      </c>
      <c r="JG23" s="28">
        <v>1.3219E-2</v>
      </c>
      <c r="JH23" s="28">
        <v>4.0599999999999997E-2</v>
      </c>
      <c r="JI23" s="28">
        <v>2.1700000000000001E-2</v>
      </c>
      <c r="JJ23" s="28">
        <v>6.2100000000000002E-2</v>
      </c>
      <c r="JK23" s="28">
        <v>1.4500000000000001E-2</v>
      </c>
      <c r="JL23" s="28">
        <v>2.6599999999999999E-2</v>
      </c>
      <c r="JM23" s="28">
        <v>3.8399999999999997E-2</v>
      </c>
      <c r="JN23" s="28">
        <v>6.3500000000000001E-2</v>
      </c>
      <c r="JO23" s="28">
        <v>0</v>
      </c>
      <c r="JP23" s="28">
        <v>3.0599999999999999E-2</v>
      </c>
      <c r="JQ23" s="28">
        <v>3.5400000000000001E-2</v>
      </c>
      <c r="JR23" s="28">
        <v>0</v>
      </c>
      <c r="JS23" s="28">
        <v>3.4799999999999998E-2</v>
      </c>
      <c r="JT23" s="28">
        <v>0</v>
      </c>
      <c r="JU23" s="28">
        <v>0</v>
      </c>
      <c r="JV23" s="28">
        <v>4.48E-2</v>
      </c>
      <c r="JW23" s="28">
        <v>4.4900000000000002E-2</v>
      </c>
      <c r="JX23" s="28">
        <v>3.3300000000000003E-2</v>
      </c>
      <c r="JY23" s="28">
        <v>3.3399999999999999E-2</v>
      </c>
      <c r="JZ23" s="28">
        <v>3.7400000000000003E-2</v>
      </c>
      <c r="KA23" s="28">
        <v>3.27E-2</v>
      </c>
      <c r="KB23" s="28">
        <v>3.7491000000000003E-2</v>
      </c>
      <c r="KC23" s="28">
        <v>3.9212999999999998E-2</v>
      </c>
      <c r="KD23" s="28">
        <v>2.6912999999999999E-2</v>
      </c>
      <c r="KE23" s="28">
        <v>3.0767000000000003E-2</v>
      </c>
      <c r="KF23" s="28">
        <v>3.9622999999999998E-2</v>
      </c>
      <c r="KG23" s="28">
        <v>3.8556999999999994E-2</v>
      </c>
      <c r="KH23" s="28">
        <v>3.8311000000000005E-2</v>
      </c>
      <c r="KI23" s="28">
        <v>5.757E-3</v>
      </c>
      <c r="KJ23" s="28">
        <v>2.2321000000000001E-2</v>
      </c>
      <c r="KK23" s="28">
        <v>3.8556999999999994E-2</v>
      </c>
      <c r="KL23" s="28">
        <v>4.0196999999999997E-2</v>
      </c>
      <c r="KM23" s="28">
        <v>0</v>
      </c>
      <c r="KN23" s="28">
        <v>0</v>
      </c>
      <c r="KO23" s="28">
        <v>0</v>
      </c>
      <c r="KP23" s="28">
        <v>0</v>
      </c>
      <c r="KQ23" s="28">
        <v>0</v>
      </c>
      <c r="KR23" s="28">
        <v>0</v>
      </c>
      <c r="KS23" s="28">
        <v>0</v>
      </c>
      <c r="KT23" s="28">
        <v>0</v>
      </c>
      <c r="KU23" s="28">
        <v>0</v>
      </c>
      <c r="KV23" s="28">
        <v>0</v>
      </c>
      <c r="KW23" s="28">
        <v>0</v>
      </c>
      <c r="KX23" s="28">
        <v>0</v>
      </c>
      <c r="KY23" s="28">
        <v>0</v>
      </c>
      <c r="KZ23" s="28">
        <v>0</v>
      </c>
      <c r="LA23" s="28">
        <v>0</v>
      </c>
      <c r="LB23" s="28">
        <v>0</v>
      </c>
      <c r="LC23" s="28">
        <v>0</v>
      </c>
      <c r="LD23" s="28">
        <v>0</v>
      </c>
      <c r="LE23" s="28">
        <v>0</v>
      </c>
      <c r="LF23" s="28">
        <v>2.5027000000000001E-2</v>
      </c>
      <c r="LG23" s="28">
        <v>2.4125000000000001E-2</v>
      </c>
      <c r="LH23" s="28">
        <v>2.5682999999999997E-2</v>
      </c>
      <c r="LI23" s="28">
        <v>8.3809999999999996E-3</v>
      </c>
      <c r="LJ23" s="28">
        <v>2.0353E-2</v>
      </c>
      <c r="LK23" s="28">
        <v>0</v>
      </c>
      <c r="LL23" s="28">
        <v>0</v>
      </c>
      <c r="LM23" s="28">
        <v>0</v>
      </c>
      <c r="LN23" s="28">
        <v>0</v>
      </c>
      <c r="LO23" s="28">
        <v>0</v>
      </c>
      <c r="LP23" s="28">
        <v>0</v>
      </c>
      <c r="LQ23" s="28">
        <v>0</v>
      </c>
      <c r="LR23" s="28">
        <v>0</v>
      </c>
      <c r="LS23" s="28">
        <v>1.4448999999999998E-2</v>
      </c>
      <c r="LT23" s="28">
        <v>1.7811E-2</v>
      </c>
      <c r="LU23" s="28">
        <v>3.0028999999999997E-2</v>
      </c>
      <c r="LV23" s="28">
        <v>1.4694999999999998E-2</v>
      </c>
      <c r="LW23" s="28">
        <v>2.7650999999999998E-2</v>
      </c>
      <c r="LX23" s="28">
        <v>0</v>
      </c>
      <c r="LY23" s="28">
        <v>4.2165000000000001E-2</v>
      </c>
      <c r="LZ23" s="28">
        <v>3.3964999999999995E-2</v>
      </c>
      <c r="MA23" s="28">
        <v>4.3477000000000002E-2</v>
      </c>
      <c r="MB23" s="28">
        <v>4.8232999999999998E-2</v>
      </c>
      <c r="MC23" s="28">
        <v>0</v>
      </c>
      <c r="MD23" s="28">
        <v>0</v>
      </c>
      <c r="ME23" s="28">
        <v>0</v>
      </c>
      <c r="MF23" s="28">
        <v>0</v>
      </c>
      <c r="MG23" s="28">
        <v>6.1670000000000006E-3</v>
      </c>
      <c r="MH23" s="28">
        <v>2.5436999999999998E-2</v>
      </c>
      <c r="MI23" s="28">
        <v>2.8471E-2</v>
      </c>
      <c r="MJ23" s="28">
        <v>2.9373000000000003E-2</v>
      </c>
      <c r="MK23" s="28">
        <v>1.5842999999999999E-2</v>
      </c>
      <c r="ML23" s="28">
        <v>2.6175E-2</v>
      </c>
      <c r="MM23" s="28">
        <v>2.7077E-2</v>
      </c>
      <c r="MN23" s="28">
        <v>0</v>
      </c>
      <c r="MO23" s="28">
        <v>0</v>
      </c>
      <c r="MP23" s="28">
        <v>0</v>
      </c>
      <c r="MQ23" s="28">
        <v>0</v>
      </c>
      <c r="MR23" s="28">
        <v>1.6417000000000001E-2</v>
      </c>
      <c r="MS23" s="28">
        <v>7.6429999999999996E-3</v>
      </c>
      <c r="MT23" s="28">
        <v>1.7646999999999999E-2</v>
      </c>
      <c r="MU23" s="28">
        <v>0</v>
      </c>
      <c r="MV23" s="28">
        <v>0</v>
      </c>
      <c r="MW23" s="28">
        <v>3.9786999999999996E-2</v>
      </c>
      <c r="MX23" s="28">
        <v>3.9951E-2</v>
      </c>
      <c r="MY23" s="28">
        <v>0</v>
      </c>
      <c r="MZ23" s="28">
        <v>0</v>
      </c>
      <c r="NA23" s="28">
        <v>0</v>
      </c>
      <c r="NB23" s="28">
        <v>0</v>
      </c>
      <c r="NC23" s="28">
        <v>0</v>
      </c>
      <c r="ND23" s="28">
        <v>0</v>
      </c>
    </row>
    <row r="24" spans="1:368" ht="15.75" customHeight="1">
      <c r="A24" s="26" t="s">
        <v>389</v>
      </c>
      <c r="B24" s="27" t="s">
        <v>381</v>
      </c>
      <c r="C24" s="17" t="s">
        <v>379</v>
      </c>
      <c r="D24" s="28">
        <v>0</v>
      </c>
      <c r="E24" s="28">
        <v>3.5200000000000002E-2</v>
      </c>
      <c r="F24" s="28">
        <v>3.09E-2</v>
      </c>
      <c r="G24" s="28">
        <v>2.5399999999999999E-2</v>
      </c>
      <c r="H24" s="28">
        <v>3.4500000000000003E-2</v>
      </c>
      <c r="I24" s="28">
        <v>3.0700000000000002E-2</v>
      </c>
      <c r="J24" s="28">
        <v>3.2800000000000003E-2</v>
      </c>
      <c r="K24" s="28">
        <v>2.3400000000000001E-2</v>
      </c>
      <c r="L24" s="28">
        <v>3.4299999999999997E-2</v>
      </c>
      <c r="M24" s="28">
        <v>3.1E-2</v>
      </c>
      <c r="N24" s="28">
        <v>2.06E-2</v>
      </c>
      <c r="O24" s="28">
        <v>3.2800000000000003E-2</v>
      </c>
      <c r="P24" s="28">
        <v>0</v>
      </c>
      <c r="Q24" s="28">
        <v>3.3300000000000003E-2</v>
      </c>
      <c r="R24" s="28">
        <v>0</v>
      </c>
      <c r="S24" s="28">
        <v>3.2000000000000001E-2</v>
      </c>
      <c r="T24" s="28">
        <v>3.8100000000000002E-2</v>
      </c>
      <c r="U24" s="28">
        <v>3.2300000000000002E-2</v>
      </c>
      <c r="V24" s="28">
        <v>3.3599999999999998E-2</v>
      </c>
      <c r="W24" s="28">
        <v>3.1E-2</v>
      </c>
      <c r="X24" s="28">
        <v>3.49E-2</v>
      </c>
      <c r="Y24" s="28">
        <v>3.4299999999999997E-2</v>
      </c>
      <c r="Z24" s="28">
        <v>3.1099999999999999E-2</v>
      </c>
      <c r="AA24" s="28">
        <v>0</v>
      </c>
      <c r="AB24" s="28">
        <v>0</v>
      </c>
      <c r="AC24" s="28">
        <v>0</v>
      </c>
      <c r="AD24" s="28">
        <v>6.6199999999999995E-2</v>
      </c>
      <c r="AE24" s="28">
        <v>3.9300000000000002E-2</v>
      </c>
      <c r="AF24" s="28">
        <v>0</v>
      </c>
      <c r="AG24" s="28">
        <v>4.4299999999999999E-2</v>
      </c>
      <c r="AH24" s="29">
        <v>0</v>
      </c>
      <c r="AI24" s="29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4.0899999999999999E-2</v>
      </c>
      <c r="AO24" s="28">
        <v>3.8199999999999998E-2</v>
      </c>
      <c r="AP24" s="28">
        <v>0</v>
      </c>
      <c r="AQ24" s="28">
        <v>0</v>
      </c>
      <c r="AR24" s="28">
        <v>1.01E-2</v>
      </c>
      <c r="AS24" s="29">
        <v>0</v>
      </c>
      <c r="AT24" s="28">
        <v>2.0827999999999999E-2</v>
      </c>
      <c r="AU24" s="28">
        <v>3.6299999999999999E-2</v>
      </c>
      <c r="AV24" s="28">
        <v>1.0004000000000001E-2</v>
      </c>
      <c r="AW24" s="28">
        <v>8.1699999999999995E-2</v>
      </c>
      <c r="AX24" s="28">
        <v>0</v>
      </c>
      <c r="AY24" s="28">
        <v>9.8399999999999998E-3</v>
      </c>
      <c r="AZ24" s="28">
        <v>1.0167999999999998E-2</v>
      </c>
      <c r="BA24" s="28">
        <v>4.7699999999999999E-2</v>
      </c>
      <c r="BB24" s="28">
        <v>1.06E-2</v>
      </c>
      <c r="BC24" s="28">
        <v>3.5000000000000003E-2</v>
      </c>
      <c r="BD24" s="28">
        <v>3.1099999999999999E-2</v>
      </c>
      <c r="BE24" s="28">
        <v>3.4500000000000003E-2</v>
      </c>
      <c r="BF24" s="28">
        <v>1.01E-2</v>
      </c>
      <c r="BG24" s="28">
        <v>4.4499999999999998E-2</v>
      </c>
      <c r="BH24" s="28">
        <v>3.0599999999999999E-2</v>
      </c>
      <c r="BI24" s="28">
        <v>3.7100000000000001E-2</v>
      </c>
      <c r="BJ24" s="28">
        <v>1.3899999999999999E-2</v>
      </c>
      <c r="BK24" s="28">
        <v>4.2599999999999999E-2</v>
      </c>
      <c r="BL24" s="28">
        <v>1.01E-2</v>
      </c>
      <c r="BM24" s="28">
        <v>1.06E-2</v>
      </c>
      <c r="BN24" s="28">
        <v>1.8599999999999998E-2</v>
      </c>
      <c r="BO24" s="28">
        <v>4.82E-2</v>
      </c>
      <c r="BP24" s="28">
        <v>4.5199999999999997E-2</v>
      </c>
      <c r="BQ24" s="28">
        <v>3.4200000000000001E-2</v>
      </c>
      <c r="BR24" s="28">
        <v>2.3800000000000002E-2</v>
      </c>
      <c r="BS24" s="28">
        <v>2.12E-2</v>
      </c>
      <c r="BT24" s="28">
        <v>1.06E-2</v>
      </c>
      <c r="BU24" s="28">
        <v>1.04E-2</v>
      </c>
      <c r="BV24" s="28">
        <v>2.2800000000000001E-2</v>
      </c>
      <c r="BW24" s="28">
        <v>2.4400000000000002E-2</v>
      </c>
      <c r="BX24" s="28">
        <v>2.2700000000000001E-2</v>
      </c>
      <c r="BY24" s="28">
        <v>2.4500000000000001E-2</v>
      </c>
      <c r="BZ24" s="28">
        <v>2.5999999999999999E-2</v>
      </c>
      <c r="CA24" s="28">
        <v>2.0799999999999999E-2</v>
      </c>
      <c r="CB24" s="28">
        <v>2.52E-2</v>
      </c>
      <c r="CC24" s="28">
        <v>2.2700000000000001E-2</v>
      </c>
      <c r="CD24" s="28">
        <v>1.0500000000000001E-2</v>
      </c>
      <c r="CE24" s="28">
        <v>5.3699999999999998E-2</v>
      </c>
      <c r="CF24" s="28">
        <v>2.2200000000000001E-2</v>
      </c>
      <c r="CG24" s="28">
        <v>2.12E-2</v>
      </c>
      <c r="CH24" s="28">
        <v>2.2499999999999999E-2</v>
      </c>
      <c r="CI24" s="28">
        <v>2.1999999999999999E-2</v>
      </c>
      <c r="CJ24" s="28">
        <v>0</v>
      </c>
      <c r="CK24" s="28">
        <v>1.5900000000000001E-2</v>
      </c>
      <c r="CL24" s="28">
        <v>0</v>
      </c>
      <c r="CM24" s="28">
        <v>2.4E-2</v>
      </c>
      <c r="CN24" s="28">
        <v>0</v>
      </c>
      <c r="CO24" s="28">
        <v>0</v>
      </c>
      <c r="CP24" s="28">
        <v>1.7999999999999999E-2</v>
      </c>
      <c r="CQ24" s="28">
        <v>1.8599999999999998E-2</v>
      </c>
      <c r="CR24" s="28">
        <v>0</v>
      </c>
      <c r="CS24" s="28">
        <v>0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9">
        <v>0</v>
      </c>
      <c r="CZ24" s="29">
        <v>0</v>
      </c>
      <c r="DA24" s="28">
        <v>3.7100000000000001E-2</v>
      </c>
      <c r="DB24" s="28">
        <v>0</v>
      </c>
      <c r="DC24" s="28">
        <v>0</v>
      </c>
      <c r="DD24" s="28">
        <v>0</v>
      </c>
      <c r="DE24" s="28">
        <v>0</v>
      </c>
      <c r="DF24" s="28">
        <v>3.6600000000000001E-2</v>
      </c>
      <c r="DG24" s="28">
        <v>0</v>
      </c>
      <c r="DH24" s="28">
        <v>0</v>
      </c>
      <c r="DI24" s="28">
        <v>0</v>
      </c>
      <c r="DJ24" s="28">
        <v>0</v>
      </c>
      <c r="DK24" s="28">
        <v>3.5178000000000001E-2</v>
      </c>
      <c r="DL24" s="28">
        <v>3.1487999999999995E-2</v>
      </c>
      <c r="DM24" s="28">
        <v>2.3779999999999999E-2</v>
      </c>
      <c r="DN24" s="28">
        <v>3.5341999999999998E-2</v>
      </c>
      <c r="DO24" s="28">
        <v>3.5095999999999995E-2</v>
      </c>
      <c r="DP24" s="28">
        <v>3.7719999999999997E-2</v>
      </c>
      <c r="DQ24" s="28">
        <v>2.0299999999999999E-2</v>
      </c>
      <c r="DR24" s="28">
        <v>1.6563999999999999E-2</v>
      </c>
      <c r="DS24" s="28">
        <v>1.8696000000000001E-2</v>
      </c>
      <c r="DT24" s="28">
        <v>3.0585999999999999E-2</v>
      </c>
      <c r="DU24" s="28">
        <v>2.9929999999999995E-2</v>
      </c>
      <c r="DV24" s="28">
        <v>3.0749999999999996E-2</v>
      </c>
      <c r="DW24" s="28">
        <v>2.7715999999999994E-2</v>
      </c>
      <c r="DX24" s="29">
        <v>0</v>
      </c>
      <c r="DY24" s="28">
        <v>1.3037999999999999E-2</v>
      </c>
      <c r="DZ24" s="28">
        <v>0</v>
      </c>
      <c r="EA24" s="28">
        <v>0</v>
      </c>
      <c r="EB24" s="29">
        <v>0</v>
      </c>
      <c r="EC24" s="29">
        <v>0</v>
      </c>
      <c r="ED24" s="28">
        <v>2.6321999999999995E-2</v>
      </c>
      <c r="EE24" s="29">
        <v>0</v>
      </c>
      <c r="EF24" s="29">
        <v>0</v>
      </c>
      <c r="EG24" s="28">
        <v>3.5178000000000001E-2</v>
      </c>
      <c r="EH24" s="28">
        <v>7.7407999999999991E-2</v>
      </c>
      <c r="EI24" s="29">
        <v>0</v>
      </c>
      <c r="EJ24" s="29">
        <v>0</v>
      </c>
      <c r="EK24" s="28">
        <v>2.2057999999999998E-2</v>
      </c>
      <c r="EL24" s="28">
        <v>0</v>
      </c>
      <c r="EM24" s="28">
        <v>2.2877999999999999E-2</v>
      </c>
      <c r="EN24" s="28">
        <v>2.2795999999999997E-2</v>
      </c>
      <c r="EO24" s="28">
        <v>2.9274000000000001E-2</v>
      </c>
      <c r="EP24" s="28">
        <v>3.5669999999999993E-2</v>
      </c>
      <c r="EQ24" s="28">
        <v>1.6399999999999998E-2</v>
      </c>
      <c r="ER24" s="28">
        <v>2.5337999999999999E-2</v>
      </c>
      <c r="ES24" s="28">
        <v>2.9519999999999998E-3</v>
      </c>
      <c r="ET24" s="28">
        <v>1.8531999999999996E-2</v>
      </c>
      <c r="EU24" s="28">
        <v>4.3869999999999999E-2</v>
      </c>
      <c r="EV24" s="28">
        <v>4.8051999999999997E-2</v>
      </c>
      <c r="EW24" s="28">
        <v>2.4517999999999998E-2</v>
      </c>
      <c r="EX24" s="28">
        <v>2.5173999999999998E-2</v>
      </c>
      <c r="EY24" s="28">
        <v>2.6485999999999999E-2</v>
      </c>
      <c r="EZ24" s="28">
        <v>2.6567999999999998E-2</v>
      </c>
      <c r="FA24" s="28">
        <v>2.3369999999999998E-2</v>
      </c>
      <c r="FB24" s="28">
        <v>2.7223999999999998E-2</v>
      </c>
      <c r="FC24" s="28">
        <v>2.3697999999999997E-2</v>
      </c>
      <c r="FD24" s="28">
        <v>1.2463999999999999E-2</v>
      </c>
      <c r="FE24" s="28">
        <v>2.4189999999999996E-2</v>
      </c>
      <c r="FF24" s="28">
        <v>1.2381999999999999E-2</v>
      </c>
      <c r="FG24" s="28">
        <v>1.2299999999999998E-2</v>
      </c>
      <c r="FH24" s="28">
        <v>2.4681999999999996E-2</v>
      </c>
      <c r="FI24" s="28">
        <v>2.4846E-2</v>
      </c>
      <c r="FJ24" s="28">
        <v>1.2218E-2</v>
      </c>
      <c r="FK24" s="29">
        <v>0</v>
      </c>
      <c r="FL24" s="29">
        <v>0</v>
      </c>
      <c r="FM24" s="29">
        <v>0</v>
      </c>
      <c r="FN24" s="29">
        <v>0</v>
      </c>
      <c r="FO24" s="28">
        <v>3.4521999999999997E-2</v>
      </c>
      <c r="FP24" s="28">
        <v>3.5423999999999997E-2</v>
      </c>
      <c r="FQ24" s="28">
        <v>3.5751999999999999E-2</v>
      </c>
      <c r="FR24" s="28">
        <v>0</v>
      </c>
      <c r="FS24" s="28">
        <v>3.9933999999999997E-2</v>
      </c>
      <c r="FT24" s="28">
        <v>3.9359999999999999E-2</v>
      </c>
      <c r="FU24" s="28">
        <v>3.3209999999999996E-2</v>
      </c>
      <c r="FV24" s="28">
        <v>2.0909999999999998E-2</v>
      </c>
      <c r="FW24" s="28">
        <v>3.5751999999999999E-2</v>
      </c>
      <c r="FX24" s="28">
        <v>3.1241999999999999E-2</v>
      </c>
      <c r="FY24" s="28">
        <v>1.8859999999999998E-2</v>
      </c>
      <c r="FZ24" s="28">
        <v>5.4939999999999998E-3</v>
      </c>
      <c r="GA24" s="28">
        <v>5.0839999999999996E-2</v>
      </c>
      <c r="GB24" s="28">
        <v>7.6587999999999989E-2</v>
      </c>
      <c r="GC24" s="28">
        <v>5.8548000000000003E-2</v>
      </c>
      <c r="GD24" s="28">
        <v>4.8625999999999996E-2</v>
      </c>
      <c r="GE24" s="28">
        <v>1.8941999999999997E-2</v>
      </c>
      <c r="GF24" s="28">
        <v>4.6084E-2</v>
      </c>
      <c r="GG24" s="28">
        <v>1.9843999999999997E-2</v>
      </c>
      <c r="GH24" s="28">
        <v>1.9433999999999996E-2</v>
      </c>
      <c r="GI24" s="28">
        <v>1.3365999999999998E-2</v>
      </c>
      <c r="GJ24" s="28">
        <v>1.9433999999999996E-2</v>
      </c>
      <c r="GK24" s="28">
        <v>0</v>
      </c>
      <c r="GL24" s="28">
        <v>3.4439999999999996E-3</v>
      </c>
      <c r="GM24" s="28">
        <v>1.8039999999999997E-2</v>
      </c>
      <c r="GN24" s="28">
        <v>0</v>
      </c>
      <c r="GO24" s="28">
        <v>3.2964E-2</v>
      </c>
      <c r="GP24" s="28">
        <v>7.1667999999999996E-2</v>
      </c>
      <c r="GQ24" s="28">
        <v>3.2799999999999996E-2</v>
      </c>
      <c r="GR24" s="28">
        <v>3.4768E-2</v>
      </c>
      <c r="GS24" s="28">
        <v>6.9699999999999998E-2</v>
      </c>
      <c r="GT24" s="28">
        <v>4.1984E-2</v>
      </c>
      <c r="GU24" s="28">
        <v>0</v>
      </c>
      <c r="GV24" s="28">
        <v>4.1901999999999995E-2</v>
      </c>
      <c r="GW24" s="28">
        <v>4.6739999999999997E-2</v>
      </c>
      <c r="GX24" s="28">
        <v>4.8461999999999998E-2</v>
      </c>
      <c r="GY24" s="28">
        <v>4.4361999999999999E-2</v>
      </c>
      <c r="GZ24" s="28">
        <v>1.107E-2</v>
      </c>
      <c r="HA24" s="28">
        <v>5.7318000000000001E-2</v>
      </c>
      <c r="HB24" s="28">
        <v>0</v>
      </c>
      <c r="HC24" s="28">
        <v>1.4677999999999998E-2</v>
      </c>
      <c r="HD24" s="28">
        <v>4.1655999999999999E-2</v>
      </c>
      <c r="HE24" s="28">
        <v>1.3365999999999998E-2</v>
      </c>
      <c r="HF24" s="28">
        <v>2.0171999999999999E-2</v>
      </c>
      <c r="HG24" s="28">
        <v>0</v>
      </c>
      <c r="HH24" s="28">
        <v>2.7141999999999996E-2</v>
      </c>
      <c r="HI24" s="28">
        <v>0</v>
      </c>
      <c r="HJ24" s="28">
        <v>1.2545999999999998E-2</v>
      </c>
      <c r="HK24" s="28">
        <v>0</v>
      </c>
      <c r="HL24" s="28">
        <v>1.3611999999999999E-2</v>
      </c>
      <c r="HM24" s="28">
        <v>3.4275999999999994E-2</v>
      </c>
      <c r="HN24" s="28">
        <v>2.06E-2</v>
      </c>
      <c r="HO24" s="28">
        <v>3.2000000000000001E-2</v>
      </c>
      <c r="HP24" s="28">
        <v>1.26E-2</v>
      </c>
      <c r="HQ24" s="28">
        <v>2.8899999999999999E-2</v>
      </c>
      <c r="HR24" s="28">
        <v>1.44E-2</v>
      </c>
      <c r="HS24" s="28">
        <v>2.1100000000000001E-2</v>
      </c>
      <c r="HT24" s="28">
        <v>4.2599999999999999E-2</v>
      </c>
      <c r="HU24" s="28">
        <v>2.1100000000000001E-2</v>
      </c>
      <c r="HV24" s="28">
        <v>2.47E-2</v>
      </c>
      <c r="HW24" s="28">
        <v>2.07E-2</v>
      </c>
      <c r="HX24" s="28">
        <v>4.2099999999999999E-2</v>
      </c>
      <c r="HY24" s="28">
        <v>4.0599999999999997E-2</v>
      </c>
      <c r="HZ24" s="28">
        <v>4.6300000000000001E-2</v>
      </c>
      <c r="IA24" s="28">
        <v>0</v>
      </c>
      <c r="IB24" s="28">
        <v>0</v>
      </c>
      <c r="IC24" s="28">
        <v>2.6599999999999999E-2</v>
      </c>
      <c r="ID24" s="28">
        <v>0</v>
      </c>
      <c r="IE24" s="28">
        <v>0</v>
      </c>
      <c r="IF24" s="28">
        <v>0</v>
      </c>
      <c r="IG24" s="28">
        <v>0</v>
      </c>
      <c r="IH24" s="29">
        <v>0</v>
      </c>
      <c r="II24" s="29">
        <v>0</v>
      </c>
      <c r="IJ24" s="29">
        <v>0</v>
      </c>
      <c r="IK24" s="29">
        <v>0</v>
      </c>
      <c r="IL24" s="29">
        <v>0</v>
      </c>
      <c r="IM24" s="28">
        <v>3.44E-2</v>
      </c>
      <c r="IN24" s="28">
        <v>3.0200000000000001E-2</v>
      </c>
      <c r="IO24" s="28">
        <v>2.1399999999999999E-2</v>
      </c>
      <c r="IP24" s="28">
        <v>2.5000000000000001E-2</v>
      </c>
      <c r="IQ24" s="28">
        <v>3.2000000000000001E-2</v>
      </c>
      <c r="IR24" s="28">
        <v>2.98E-2</v>
      </c>
      <c r="IS24" s="28">
        <v>0</v>
      </c>
      <c r="IT24" s="28">
        <v>3.5999999999999997E-2</v>
      </c>
      <c r="IU24" s="28">
        <v>2.8799999999999999E-2</v>
      </c>
      <c r="IV24" s="28">
        <v>0</v>
      </c>
      <c r="IW24" s="28">
        <v>2.5700000000000001E-2</v>
      </c>
      <c r="IX24" s="28">
        <v>3.44E-2</v>
      </c>
      <c r="IY24" s="28">
        <v>2.7E-2</v>
      </c>
      <c r="IZ24" s="28">
        <v>3.0300000000000001E-2</v>
      </c>
      <c r="JA24" s="28">
        <v>2.93E-2</v>
      </c>
      <c r="JB24" s="28">
        <v>2.9899999999999999E-2</v>
      </c>
      <c r="JC24" s="28">
        <v>2.5000000000000001E-2</v>
      </c>
      <c r="JD24" s="28">
        <v>2.12E-2</v>
      </c>
      <c r="JE24" s="28">
        <v>2.76E-2</v>
      </c>
      <c r="JF24" s="28">
        <v>0</v>
      </c>
      <c r="JG24" s="28">
        <v>1.2463999999999999E-2</v>
      </c>
      <c r="JH24" s="28">
        <v>3.6600000000000001E-2</v>
      </c>
      <c r="JI24" s="28">
        <v>2.0199999999999999E-2</v>
      </c>
      <c r="JJ24" s="28">
        <v>6.0100000000000001E-2</v>
      </c>
      <c r="JK24" s="28">
        <v>1.2200000000000001E-2</v>
      </c>
      <c r="JL24" s="28">
        <v>2.3900000000000001E-2</v>
      </c>
      <c r="JM24" s="28">
        <v>3.5499999999999997E-2</v>
      </c>
      <c r="JN24" s="28">
        <v>6.0699999999999997E-2</v>
      </c>
      <c r="JO24" s="28">
        <v>0</v>
      </c>
      <c r="JP24" s="28">
        <v>2.92E-2</v>
      </c>
      <c r="JQ24" s="28">
        <v>3.3799999999999997E-2</v>
      </c>
      <c r="JR24" s="28">
        <v>0</v>
      </c>
      <c r="JS24" s="28">
        <v>3.2300000000000002E-2</v>
      </c>
      <c r="JT24" s="28">
        <v>0</v>
      </c>
      <c r="JU24" s="28">
        <v>0</v>
      </c>
      <c r="JV24" s="28">
        <v>4.3400000000000001E-2</v>
      </c>
      <c r="JW24" s="28">
        <v>4.2599999999999999E-2</v>
      </c>
      <c r="JX24" s="28">
        <v>3.1099999999999999E-2</v>
      </c>
      <c r="JY24" s="28">
        <v>3.1159999999999997E-2</v>
      </c>
      <c r="JZ24" s="28">
        <v>3.4799999999999998E-2</v>
      </c>
      <c r="KA24" s="28">
        <v>3.1405999999999996E-2</v>
      </c>
      <c r="KB24" s="28">
        <v>3.4931999999999998E-2</v>
      </c>
      <c r="KC24" s="28">
        <v>3.6489999999999995E-2</v>
      </c>
      <c r="KD24" s="28">
        <v>2.5091999999999996E-2</v>
      </c>
      <c r="KE24" s="28">
        <v>2.87E-2</v>
      </c>
      <c r="KF24" s="28">
        <v>3.6899999999999995E-2</v>
      </c>
      <c r="KG24" s="28">
        <v>3.5915999999999997E-2</v>
      </c>
      <c r="KH24" s="28">
        <v>3.5669999999999993E-2</v>
      </c>
      <c r="KI24" s="28">
        <v>5.6579999999999998E-3</v>
      </c>
      <c r="KJ24" s="28">
        <v>2.0909999999999998E-2</v>
      </c>
      <c r="KK24" s="28">
        <v>3.5833999999999998E-2</v>
      </c>
      <c r="KL24" s="28">
        <v>3.7392000000000002E-2</v>
      </c>
      <c r="KM24" s="29">
        <v>0</v>
      </c>
      <c r="KN24" s="29">
        <v>0</v>
      </c>
      <c r="KO24" s="29">
        <v>0</v>
      </c>
      <c r="KP24" s="29">
        <v>0</v>
      </c>
      <c r="KQ24" s="29">
        <v>0</v>
      </c>
      <c r="KR24" s="29">
        <v>0</v>
      </c>
      <c r="KS24" s="29">
        <v>0</v>
      </c>
      <c r="KT24" s="29">
        <v>0</v>
      </c>
      <c r="KU24" s="29">
        <v>0</v>
      </c>
      <c r="KV24" s="29">
        <v>0</v>
      </c>
      <c r="KW24" s="29">
        <v>0</v>
      </c>
      <c r="KX24" s="29">
        <v>0</v>
      </c>
      <c r="KY24" s="28">
        <v>0</v>
      </c>
      <c r="KZ24" s="29">
        <v>0</v>
      </c>
      <c r="LA24" s="29">
        <v>0</v>
      </c>
      <c r="LB24" s="29">
        <v>0</v>
      </c>
      <c r="LC24" s="29">
        <v>0</v>
      </c>
      <c r="LD24" s="29">
        <v>0</v>
      </c>
      <c r="LE24" s="29">
        <v>0</v>
      </c>
      <c r="LF24" s="28">
        <v>2.3452000000000001E-2</v>
      </c>
      <c r="LG24" s="28">
        <v>2.2549999999999997E-2</v>
      </c>
      <c r="LH24" s="28">
        <v>2.3944E-2</v>
      </c>
      <c r="LI24" s="28">
        <v>8.0359999999999997E-3</v>
      </c>
      <c r="LJ24" s="28">
        <v>1.9106000000000001E-2</v>
      </c>
      <c r="LK24" s="28">
        <v>0</v>
      </c>
      <c r="LL24" s="28">
        <v>0</v>
      </c>
      <c r="LM24" s="28">
        <v>0</v>
      </c>
      <c r="LN24" s="29">
        <v>0</v>
      </c>
      <c r="LO24" s="29">
        <v>0</v>
      </c>
      <c r="LP24" s="29">
        <v>0</v>
      </c>
      <c r="LQ24" s="29">
        <v>0</v>
      </c>
      <c r="LR24" s="29">
        <v>0</v>
      </c>
      <c r="LS24" s="28">
        <v>1.3611999999999999E-2</v>
      </c>
      <c r="LT24" s="28">
        <v>1.6728E-2</v>
      </c>
      <c r="LU24" s="28">
        <v>2.7961999999999997E-2</v>
      </c>
      <c r="LV24" s="28">
        <v>1.3857999999999997E-2</v>
      </c>
      <c r="LW24" s="28">
        <v>2.5829999999999999E-2</v>
      </c>
      <c r="LX24" s="28">
        <v>0</v>
      </c>
      <c r="LY24" s="28">
        <v>3.9196000000000002E-2</v>
      </c>
      <c r="LZ24" s="28">
        <v>3.1652E-2</v>
      </c>
      <c r="MA24" s="28">
        <v>4.0425999999999997E-2</v>
      </c>
      <c r="MB24" s="28">
        <v>4.4771999999999999E-2</v>
      </c>
      <c r="MC24" s="28">
        <v>0</v>
      </c>
      <c r="MD24" s="28">
        <v>0</v>
      </c>
      <c r="ME24" s="28">
        <v>0</v>
      </c>
      <c r="MF24" s="28">
        <v>0</v>
      </c>
      <c r="MG24" s="28">
        <v>5.986E-3</v>
      </c>
      <c r="MH24" s="28">
        <v>2.3779999999999999E-2</v>
      </c>
      <c r="MI24" s="28">
        <v>2.6567999999999998E-2</v>
      </c>
      <c r="MJ24" s="28">
        <v>2.7387999999999999E-2</v>
      </c>
      <c r="MK24" s="28">
        <v>1.4924E-2</v>
      </c>
      <c r="ML24" s="28">
        <v>2.4435999999999999E-2</v>
      </c>
      <c r="MM24" s="28">
        <v>2.5256000000000001E-2</v>
      </c>
      <c r="MN24" s="29">
        <v>0</v>
      </c>
      <c r="MO24" s="29">
        <v>0</v>
      </c>
      <c r="MP24" s="29">
        <v>0</v>
      </c>
      <c r="MQ24" s="29">
        <v>0</v>
      </c>
      <c r="MR24" s="28">
        <v>1.5415999999999999E-2</v>
      </c>
      <c r="MS24" s="29">
        <v>7.2979999999999998E-3</v>
      </c>
      <c r="MT24" s="28">
        <v>1.6563999999999999E-2</v>
      </c>
      <c r="MU24" s="29">
        <v>0</v>
      </c>
      <c r="MV24" s="28">
        <v>0</v>
      </c>
      <c r="MW24" s="28">
        <v>3.6982000000000001E-2</v>
      </c>
      <c r="MX24" s="28">
        <v>3.7145999999999998E-2</v>
      </c>
      <c r="MY24" s="29">
        <v>0</v>
      </c>
      <c r="MZ24" s="29">
        <v>0</v>
      </c>
      <c r="NA24" s="29">
        <v>0</v>
      </c>
      <c r="NB24" s="28">
        <v>0</v>
      </c>
      <c r="NC24" s="28">
        <v>0</v>
      </c>
      <c r="ND24" s="28">
        <v>0</v>
      </c>
    </row>
    <row r="25" spans="1:368" ht="18.75" customHeight="1">
      <c r="A25" s="27" t="s">
        <v>390</v>
      </c>
      <c r="B25" s="27" t="s">
        <v>381</v>
      </c>
      <c r="C25" s="17" t="s">
        <v>379</v>
      </c>
      <c r="D25" s="28">
        <v>8.2900000000000001E-2</v>
      </c>
      <c r="E25" s="28">
        <v>7.7700000000000005E-2</v>
      </c>
      <c r="F25" s="28">
        <v>5.7947826086956519E-2</v>
      </c>
      <c r="G25" s="28">
        <v>7.6999999999999999E-2</v>
      </c>
      <c r="H25" s="28">
        <v>5.7669565217391312E-2</v>
      </c>
      <c r="I25" s="28">
        <v>7.8299999999999995E-2</v>
      </c>
      <c r="J25" s="28">
        <v>6.1773913043478269E-2</v>
      </c>
      <c r="K25" s="28">
        <v>9.7460869565217406E-2</v>
      </c>
      <c r="L25" s="28">
        <v>5.7391304347826091E-2</v>
      </c>
      <c r="M25" s="28">
        <v>5.8295652173913054E-2</v>
      </c>
      <c r="N25" s="28">
        <v>8.9200000000000002E-2</v>
      </c>
      <c r="O25" s="28">
        <v>6.0800000000000014E-2</v>
      </c>
      <c r="P25" s="28">
        <v>8.8900000000000007E-2</v>
      </c>
      <c r="Q25" s="28">
        <v>5.7530434782608691E-2</v>
      </c>
      <c r="R25" s="28">
        <v>7.9500000000000001E-2</v>
      </c>
      <c r="S25" s="28">
        <v>5.7391304347826091E-2</v>
      </c>
      <c r="T25" s="28">
        <v>8.7800000000000003E-2</v>
      </c>
      <c r="U25" s="28">
        <v>5.7460869565217398E-2</v>
      </c>
      <c r="V25" s="28">
        <v>8.6747826086956525E-2</v>
      </c>
      <c r="W25" s="28">
        <v>5.7530434782608691E-2</v>
      </c>
      <c r="X25" s="28">
        <v>8.7582608695652195E-2</v>
      </c>
      <c r="Y25" s="28">
        <v>8.6191304347826098E-2</v>
      </c>
      <c r="Z25" s="28">
        <v>5.7669565217391312E-2</v>
      </c>
      <c r="AA25" s="28">
        <v>7.7982608695652184E-2</v>
      </c>
      <c r="AB25" s="28">
        <v>7.8400000000000011E-2</v>
      </c>
      <c r="AC25" s="28">
        <v>7.9513043478260867E-2</v>
      </c>
      <c r="AD25" s="28">
        <v>7.8400000000000011E-2</v>
      </c>
      <c r="AE25" s="28">
        <v>6.6713043478260875E-2</v>
      </c>
      <c r="AF25" s="28">
        <v>7.7565217391304356E-2</v>
      </c>
      <c r="AG25" s="28">
        <v>7.7565217391304356E-2</v>
      </c>
      <c r="AH25" s="29">
        <v>4.7652173913043487E-2</v>
      </c>
      <c r="AI25" s="29">
        <v>6.7478260869565224E-2</v>
      </c>
      <c r="AJ25" s="28">
        <v>8.8765217391304357E-2</v>
      </c>
      <c r="AK25" s="28">
        <v>8.9669565217391306E-2</v>
      </c>
      <c r="AL25" s="28">
        <v>8.9669565217391306E-2</v>
      </c>
      <c r="AM25" s="28">
        <v>9.7182608695652178E-2</v>
      </c>
      <c r="AN25" s="28">
        <v>7.1860869565217395E-2</v>
      </c>
      <c r="AO25" s="28">
        <v>8.7791304347826102E-2</v>
      </c>
      <c r="AP25" s="28">
        <v>8.8900000000000007E-2</v>
      </c>
      <c r="AQ25" s="28">
        <v>8.9300000000000004E-2</v>
      </c>
      <c r="AR25" s="28">
        <v>7.2904347826086957E-2</v>
      </c>
      <c r="AS25" s="29">
        <v>0.09</v>
      </c>
      <c r="AT25" s="28">
        <v>7.7704347826086956E-2</v>
      </c>
      <c r="AU25" s="28">
        <v>8.0208695652173922E-2</v>
      </c>
      <c r="AV25" s="28">
        <v>6.8730434782608693E-2</v>
      </c>
      <c r="AW25" s="28">
        <v>7.8608695652173918E-2</v>
      </c>
      <c r="AX25" s="28">
        <v>0.1255</v>
      </c>
      <c r="AY25" s="28">
        <v>9.64E-2</v>
      </c>
      <c r="AZ25" s="28">
        <v>7.1165217391304353E-2</v>
      </c>
      <c r="BA25" s="28">
        <v>8.062608695652175E-2</v>
      </c>
      <c r="BB25" s="28">
        <v>6.9704347826086963E-2</v>
      </c>
      <c r="BC25" s="28">
        <v>6.9913043478260883E-2</v>
      </c>
      <c r="BD25" s="28">
        <v>7.8956521739130453E-2</v>
      </c>
      <c r="BE25" s="28">
        <v>7.5339130434782617E-2</v>
      </c>
      <c r="BF25" s="28">
        <v>6.9704347826086963E-2</v>
      </c>
      <c r="BG25" s="28">
        <v>9.0700000000000003E-2</v>
      </c>
      <c r="BH25" s="28">
        <v>0.09</v>
      </c>
      <c r="BI25" s="28">
        <v>8.1100000000000005E-2</v>
      </c>
      <c r="BJ25" s="28">
        <v>7.4782608695652189E-2</v>
      </c>
      <c r="BK25" s="28">
        <v>7.9791304347826095E-2</v>
      </c>
      <c r="BL25" s="28">
        <v>7.6243478260869579E-2</v>
      </c>
      <c r="BM25" s="28">
        <v>8.7900000000000006E-2</v>
      </c>
      <c r="BN25" s="28">
        <v>9.2499999999999999E-2</v>
      </c>
      <c r="BO25" s="28">
        <v>7.3878260869565227E-2</v>
      </c>
      <c r="BP25" s="28">
        <v>6.7826086956521744E-2</v>
      </c>
      <c r="BQ25" s="28">
        <v>6.86608695652174E-2</v>
      </c>
      <c r="BR25" s="28">
        <v>5.6834782608695657E-2</v>
      </c>
      <c r="BS25" s="28">
        <v>5.7321739130434791E-2</v>
      </c>
      <c r="BT25" s="28">
        <v>5.0365217391304354E-2</v>
      </c>
      <c r="BU25" s="28">
        <v>4.9460869565217391E-2</v>
      </c>
      <c r="BV25" s="28">
        <v>8.2295652173913048E-2</v>
      </c>
      <c r="BW25" s="28">
        <v>8.3617391304347824E-2</v>
      </c>
      <c r="BX25" s="28">
        <v>6.1426086956521748E-2</v>
      </c>
      <c r="BY25" s="28">
        <v>5.669565217391305E-2</v>
      </c>
      <c r="BZ25" s="28">
        <v>5.7182608695652178E-2</v>
      </c>
      <c r="CA25" s="28">
        <v>5.6486956521739129E-2</v>
      </c>
      <c r="CB25" s="28">
        <v>5.7252173913043485E-2</v>
      </c>
      <c r="CC25" s="28">
        <v>6.1286956521739135E-2</v>
      </c>
      <c r="CD25" s="28">
        <v>2.4904347826086956E-2</v>
      </c>
      <c r="CE25" s="28">
        <v>6.1773913043478269E-2</v>
      </c>
      <c r="CF25" s="28">
        <v>5.6208695652173915E-2</v>
      </c>
      <c r="CG25" s="28">
        <v>6.351304347826088E-2</v>
      </c>
      <c r="CH25" s="28">
        <v>5.6347826086956522E-2</v>
      </c>
      <c r="CI25" s="28">
        <v>6.0869565217391307E-2</v>
      </c>
      <c r="CJ25" s="28">
        <v>8.9600000000000013E-2</v>
      </c>
      <c r="CK25" s="28">
        <v>8.4243478260869573E-2</v>
      </c>
      <c r="CL25" s="28">
        <v>9.06E-2</v>
      </c>
      <c r="CM25" s="28">
        <v>9.0295652173913055E-2</v>
      </c>
      <c r="CN25" s="28">
        <v>9.6000000000000002E-2</v>
      </c>
      <c r="CO25" s="28">
        <v>9.5699999999999993E-2</v>
      </c>
      <c r="CP25" s="28">
        <v>7.5895652173913045E-2</v>
      </c>
      <c r="CQ25" s="28">
        <v>7.9582608695652174E-2</v>
      </c>
      <c r="CR25" s="28">
        <v>9.0086956521739148E-2</v>
      </c>
      <c r="CS25" s="28">
        <v>8.8200000000000001E-2</v>
      </c>
      <c r="CT25" s="28">
        <v>8.7400000000000005E-2</v>
      </c>
      <c r="CU25" s="28">
        <v>9.35E-2</v>
      </c>
      <c r="CV25" s="28">
        <v>8.0299999999999996E-2</v>
      </c>
      <c r="CW25" s="28">
        <v>8.7900000000000006E-2</v>
      </c>
      <c r="CX25" s="28">
        <v>5.6139130434782608E-2</v>
      </c>
      <c r="CY25" s="29">
        <v>5.7043478260869571E-2</v>
      </c>
      <c r="CZ25" s="29">
        <v>8.0069565217391309E-2</v>
      </c>
      <c r="DA25" s="28">
        <v>9.7808695652173927E-2</v>
      </c>
      <c r="DB25" s="28">
        <v>9.3100000000000002E-2</v>
      </c>
      <c r="DC25" s="28">
        <v>8.5400000000000004E-2</v>
      </c>
      <c r="DD25" s="28">
        <v>8.8599999999999998E-2</v>
      </c>
      <c r="DE25" s="28">
        <v>8.8486956521739143E-2</v>
      </c>
      <c r="DF25" s="28">
        <v>9.7600000000000006E-2</v>
      </c>
      <c r="DG25" s="28">
        <v>0.10413913043478261</v>
      </c>
      <c r="DH25" s="28">
        <v>0.10699130434782608</v>
      </c>
      <c r="DI25" s="28">
        <v>8.9043478260869571E-2</v>
      </c>
      <c r="DJ25" s="28">
        <v>0.10156521739130434</v>
      </c>
      <c r="DK25" s="28">
        <v>7.7600000000000002E-2</v>
      </c>
      <c r="DL25" s="28">
        <v>7.4499999999999997E-2</v>
      </c>
      <c r="DM25" s="28">
        <v>5.7739130434782619E-2</v>
      </c>
      <c r="DN25" s="28">
        <v>5.7878260869565226E-2</v>
      </c>
      <c r="DO25" s="28">
        <v>5.7460869565217398E-2</v>
      </c>
      <c r="DP25" s="28">
        <v>7.8260869565217397E-2</v>
      </c>
      <c r="DQ25" s="28">
        <v>8.1391304347826099E-2</v>
      </c>
      <c r="DR25" s="28">
        <v>7.9443478260869574E-2</v>
      </c>
      <c r="DS25" s="28">
        <v>7.8956521739130453E-2</v>
      </c>
      <c r="DT25" s="28">
        <v>8.445217391304348E-2</v>
      </c>
      <c r="DU25" s="28">
        <v>7.4991304347826096E-2</v>
      </c>
      <c r="DV25" s="28">
        <v>8.3686956521739131E-2</v>
      </c>
      <c r="DW25" s="28">
        <v>6.4417391304347829E-2</v>
      </c>
      <c r="DX25" s="29">
        <v>6.0660869565217393E-2</v>
      </c>
      <c r="DY25" s="28">
        <v>6.7826086956521744E-2</v>
      </c>
      <c r="DZ25" s="28">
        <v>0.10184347826086958</v>
      </c>
      <c r="EA25" s="28">
        <v>0.10121739130434783</v>
      </c>
      <c r="EB25" s="29">
        <v>8.7513043478260874E-2</v>
      </c>
      <c r="EC25" s="29">
        <v>0.10448695652173913</v>
      </c>
      <c r="ED25" s="28">
        <v>7.012173913043479E-2</v>
      </c>
      <c r="EE25" s="29">
        <v>8.8139130434782623E-2</v>
      </c>
      <c r="EF25" s="29">
        <v>8.6499999999999994E-2</v>
      </c>
      <c r="EG25" s="28">
        <v>7.4365217391304361E-2</v>
      </c>
      <c r="EH25" s="28">
        <v>6.7130434782608703E-2</v>
      </c>
      <c r="EI25" s="29">
        <v>0.1699</v>
      </c>
      <c r="EJ25" s="29">
        <v>9.3399999999999997E-2</v>
      </c>
      <c r="EK25" s="28">
        <v>8.9300000000000004E-2</v>
      </c>
      <c r="EL25" s="28">
        <v>9.3899999999999997E-2</v>
      </c>
      <c r="EM25" s="28">
        <v>8.9700000000000002E-2</v>
      </c>
      <c r="EN25" s="28">
        <v>8.9599999999999999E-2</v>
      </c>
      <c r="EO25" s="28">
        <v>6.88E-2</v>
      </c>
      <c r="EP25" s="28">
        <v>7.1860869565217395E-2</v>
      </c>
      <c r="EQ25" s="28">
        <v>7.4573913043478268E-2</v>
      </c>
      <c r="ER25" s="28">
        <v>5.822608695652174E-2</v>
      </c>
      <c r="ES25" s="28">
        <v>6.8104347826086972E-2</v>
      </c>
      <c r="ET25" s="28">
        <v>8.8208695652173916E-2</v>
      </c>
      <c r="EU25" s="28">
        <v>7.3321739130434785E-2</v>
      </c>
      <c r="EV25" s="28">
        <v>8.5495652173913042E-2</v>
      </c>
      <c r="EW25" s="28">
        <v>6.0869565217391307E-2</v>
      </c>
      <c r="EX25" s="28">
        <v>8.8556521739130437E-2</v>
      </c>
      <c r="EY25" s="28">
        <v>8.9182608695652185E-2</v>
      </c>
      <c r="EZ25" s="28">
        <v>8.7499999999999994E-2</v>
      </c>
      <c r="FA25" s="28">
        <v>5.8156521739130433E-2</v>
      </c>
      <c r="FB25" s="28">
        <v>5.8991304347826089E-2</v>
      </c>
      <c r="FC25" s="28">
        <v>6.0104347826086965E-2</v>
      </c>
      <c r="FD25" s="28">
        <v>5.001739130434784E-2</v>
      </c>
      <c r="FE25" s="28">
        <v>5.6208695652173915E-2</v>
      </c>
      <c r="FF25" s="28">
        <v>4.9530434782608705E-2</v>
      </c>
      <c r="FG25" s="28">
        <v>4.9252173913043484E-2</v>
      </c>
      <c r="FH25" s="28">
        <v>5.5930434782608694E-2</v>
      </c>
      <c r="FI25" s="28">
        <v>5.5721739130434794E-2</v>
      </c>
      <c r="FJ25" s="28">
        <v>4.897391304347827E-2</v>
      </c>
      <c r="FK25" s="29">
        <v>8.6900000000000005E-2</v>
      </c>
      <c r="FL25" s="29">
        <v>0.1328</v>
      </c>
      <c r="FM25" s="29">
        <v>6.0499999999999998E-2</v>
      </c>
      <c r="FN25" s="29">
        <v>6.1699999999999998E-2</v>
      </c>
      <c r="FO25" s="28">
        <v>8.7800000000000003E-2</v>
      </c>
      <c r="FP25" s="28">
        <v>5.6500000000000002E-2</v>
      </c>
      <c r="FQ25" s="28">
        <v>8.3199999999999996E-2</v>
      </c>
      <c r="FR25" s="28">
        <v>8.2299999999999998E-2</v>
      </c>
      <c r="FS25" s="28">
        <v>8.7499999999999994E-2</v>
      </c>
      <c r="FT25" s="28">
        <v>7.0699999999999999E-2</v>
      </c>
      <c r="FU25" s="28">
        <v>6.7299999999999999E-2</v>
      </c>
      <c r="FV25" s="28">
        <v>7.7899999999999997E-2</v>
      </c>
      <c r="FW25" s="28">
        <v>6.3899999999999998E-2</v>
      </c>
      <c r="FX25" s="28">
        <v>6.0999999999999999E-2</v>
      </c>
      <c r="FY25" s="28">
        <v>7.0999999999999994E-2</v>
      </c>
      <c r="FZ25" s="28">
        <v>6.3299999999999995E-2</v>
      </c>
      <c r="GA25" s="28">
        <v>7.6100000000000001E-2</v>
      </c>
      <c r="GB25" s="28">
        <v>8.2299999999999998E-2</v>
      </c>
      <c r="GC25" s="28">
        <v>0.63900000000000001</v>
      </c>
      <c r="GD25" s="28">
        <v>7.0699999999999999E-2</v>
      </c>
      <c r="GE25" s="28">
        <v>6.9800000000000001E-2</v>
      </c>
      <c r="GF25" s="28">
        <v>7.0199999999999999E-2</v>
      </c>
      <c r="GG25" s="28">
        <v>6.5000000000000002E-2</v>
      </c>
      <c r="GH25" s="28">
        <v>7.3200000000000001E-2</v>
      </c>
      <c r="GI25" s="28">
        <v>6.0299999999999999E-2</v>
      </c>
      <c r="GJ25" s="28">
        <v>6.1199999999999997E-2</v>
      </c>
      <c r="GK25" s="28">
        <v>8.2299999999999998E-2</v>
      </c>
      <c r="GL25" s="28">
        <v>6.4899999999999999E-2</v>
      </c>
      <c r="GM25" s="28">
        <v>7.6300000000000007E-2</v>
      </c>
      <c r="GN25" s="28">
        <v>5.4800000000000001E-2</v>
      </c>
      <c r="GO25" s="28">
        <v>7.6799999999999993E-2</v>
      </c>
      <c r="GP25" s="28">
        <v>8.4900000000000003E-2</v>
      </c>
      <c r="GQ25" s="28">
        <v>6.0400000000000002E-2</v>
      </c>
      <c r="GR25" s="28">
        <v>4.4499999999999998E-2</v>
      </c>
      <c r="GS25" s="28">
        <v>8.5300000000000001E-2</v>
      </c>
      <c r="GT25" s="28">
        <v>4.1099999999999998E-2</v>
      </c>
      <c r="GU25" s="28">
        <v>8.6099999999999996E-2</v>
      </c>
      <c r="GV25" s="28">
        <v>6.0869565217391307E-2</v>
      </c>
      <c r="GW25" s="28">
        <v>0.1069217391304348</v>
      </c>
      <c r="GX25" s="28">
        <v>6.0173913043478258E-2</v>
      </c>
      <c r="GY25" s="28">
        <v>0.10128695652173915</v>
      </c>
      <c r="GZ25" s="28">
        <v>9.9269565217391303E-2</v>
      </c>
      <c r="HA25" s="28">
        <v>0.10900869565217394</v>
      </c>
      <c r="HB25" s="28">
        <v>0.10427826086956522</v>
      </c>
      <c r="HC25" s="28">
        <v>6.9356521739130442E-2</v>
      </c>
      <c r="HD25" s="28">
        <v>6.93E-2</v>
      </c>
      <c r="HE25" s="28">
        <v>3.3599999999999998E-2</v>
      </c>
      <c r="HF25" s="28">
        <v>1.8434782608695653E-2</v>
      </c>
      <c r="HG25" s="28">
        <v>1.0156521739130436E-2</v>
      </c>
      <c r="HH25" s="28">
        <v>6.54E-2</v>
      </c>
      <c r="HI25" s="28">
        <v>2.4500000000000001E-2</v>
      </c>
      <c r="HJ25" s="28">
        <v>2.8382608695652182E-2</v>
      </c>
      <c r="HK25" s="28">
        <v>6.0100000000000001E-2</v>
      </c>
      <c r="HL25" s="28">
        <v>7.8E-2</v>
      </c>
      <c r="HM25" s="28">
        <v>6.4299999999999996E-2</v>
      </c>
      <c r="HN25" s="28">
        <v>2.4E-2</v>
      </c>
      <c r="HO25" s="28">
        <v>7.6899999999999996E-2</v>
      </c>
      <c r="HP25" s="28">
        <v>3.4599999999999999E-2</v>
      </c>
      <c r="HQ25" s="28">
        <v>6.8400000000000002E-2</v>
      </c>
      <c r="HR25" s="28">
        <v>3.49E-2</v>
      </c>
      <c r="HS25" s="28">
        <v>6.7400000000000002E-2</v>
      </c>
      <c r="HT25" s="28">
        <v>2.8799999999999999E-2</v>
      </c>
      <c r="HU25" s="28">
        <v>5.4399999999999997E-2</v>
      </c>
      <c r="HV25" s="28">
        <v>4.3200000000000002E-2</v>
      </c>
      <c r="HW25" s="28">
        <v>6.3799999999999996E-2</v>
      </c>
      <c r="HX25" s="28">
        <v>5.6300000000000003E-2</v>
      </c>
      <c r="HY25" s="28">
        <v>4.1799999999999997E-2</v>
      </c>
      <c r="HZ25" s="28">
        <v>4.6899999999999997E-2</v>
      </c>
      <c r="IA25" s="28">
        <v>7.1099999999999997E-2</v>
      </c>
      <c r="IB25" s="28">
        <v>6.8900000000000003E-2</v>
      </c>
      <c r="IC25" s="28">
        <v>4.3200000000000002E-2</v>
      </c>
      <c r="ID25" s="28">
        <v>6.88E-2</v>
      </c>
      <c r="IE25" s="28">
        <v>7.1499999999999994E-2</v>
      </c>
      <c r="IF25" s="28">
        <v>6.8900000000000003E-2</v>
      </c>
      <c r="IG25" s="28">
        <v>6.9800000000000001E-2</v>
      </c>
      <c r="IH25" s="29">
        <v>5.62E-2</v>
      </c>
      <c r="II25" s="29">
        <v>3.5700000000000003E-2</v>
      </c>
      <c r="IJ25" s="29">
        <v>2.581E-2</v>
      </c>
      <c r="IK25" s="29">
        <v>4.53E-2</v>
      </c>
      <c r="IL25" s="29">
        <v>4.87E-2</v>
      </c>
      <c r="IM25" s="28">
        <v>3.7999999999999999E-2</v>
      </c>
      <c r="IN25" s="28">
        <v>6.0199999999999997E-2</v>
      </c>
      <c r="IO25" s="28">
        <v>4.8000000000000001E-2</v>
      </c>
      <c r="IP25" s="28">
        <v>4.2000000000000003E-2</v>
      </c>
      <c r="IQ25" s="28">
        <v>4.7399999999999998E-2</v>
      </c>
      <c r="IR25" s="28">
        <v>4.8599999999999997E-2</v>
      </c>
      <c r="IS25" s="28">
        <v>8.0600000000000005E-2</v>
      </c>
      <c r="IT25" s="28">
        <v>6.1100000000000002E-2</v>
      </c>
      <c r="IU25" s="28">
        <v>6.83E-2</v>
      </c>
      <c r="IV25" s="28">
        <v>6.93E-2</v>
      </c>
      <c r="IW25" s="28">
        <v>5.8200000000000002E-2</v>
      </c>
      <c r="IX25" s="28">
        <v>2.3E-2</v>
      </c>
      <c r="IY25" s="28">
        <v>2.1700000000000001E-2</v>
      </c>
      <c r="IZ25" s="28">
        <v>4.8300000000000003E-2</v>
      </c>
      <c r="JA25" s="28">
        <v>2.1100000000000001E-2</v>
      </c>
      <c r="JB25" s="28">
        <v>2.2100000000000002E-2</v>
      </c>
      <c r="JC25" s="28">
        <v>4.7100000000000003E-2</v>
      </c>
      <c r="JD25" s="28">
        <v>5.7099999999999998E-2</v>
      </c>
      <c r="JE25" s="28">
        <v>5.2999999999999999E-2</v>
      </c>
      <c r="JF25" s="28">
        <v>5.4399999999999997E-2</v>
      </c>
      <c r="JG25" s="28">
        <v>5.9700000000000003E-2</v>
      </c>
      <c r="JH25" s="28">
        <v>5.79E-2</v>
      </c>
      <c r="JI25" s="28">
        <v>5.1200000000000002E-2</v>
      </c>
      <c r="JJ25" s="28">
        <v>6.0199999999999997E-2</v>
      </c>
      <c r="JK25" s="28">
        <v>5.74E-2</v>
      </c>
      <c r="JL25" s="28">
        <v>5.45E-2</v>
      </c>
      <c r="JM25" s="28">
        <v>5.1499999999999997E-2</v>
      </c>
      <c r="JN25" s="28">
        <v>5.33E-2</v>
      </c>
      <c r="JO25" s="28">
        <v>5.0500000000000003E-2</v>
      </c>
      <c r="JP25" s="28">
        <v>4.3299999999999998E-2</v>
      </c>
      <c r="JQ25" s="28">
        <v>6.1100000000000002E-2</v>
      </c>
      <c r="JR25" s="28">
        <v>6.0100000000000001E-2</v>
      </c>
      <c r="JS25" s="28">
        <v>3.2899999999999999E-2</v>
      </c>
      <c r="JT25" s="28">
        <v>3.2199999999999999E-2</v>
      </c>
      <c r="JU25" s="28">
        <v>3.49E-2</v>
      </c>
      <c r="JV25" s="28">
        <v>3.4200000000000001E-2</v>
      </c>
      <c r="JW25" s="28">
        <v>5.4899999999999997E-2</v>
      </c>
      <c r="JX25" s="28">
        <v>4.7500000000000001E-2</v>
      </c>
      <c r="JY25" s="28">
        <v>4.7600000000000003E-2</v>
      </c>
      <c r="JZ25" s="28">
        <v>3.8600000000000002E-2</v>
      </c>
      <c r="KA25" s="28">
        <v>3.8199999999999998E-2</v>
      </c>
      <c r="KB25" s="28">
        <v>3.73E-2</v>
      </c>
      <c r="KC25" s="28">
        <v>5.74E-2</v>
      </c>
      <c r="KD25" s="28">
        <v>2.1100000000000001E-2</v>
      </c>
      <c r="KE25" s="28">
        <v>2.1000000000000001E-2</v>
      </c>
      <c r="KF25" s="28">
        <v>6.7799999999999999E-2</v>
      </c>
      <c r="KG25" s="28">
        <v>7.17E-2</v>
      </c>
      <c r="KH25" s="28">
        <v>6.9500000000000006E-2</v>
      </c>
      <c r="KI25" s="28">
        <v>6.2300000000000001E-2</v>
      </c>
      <c r="KJ25" s="28">
        <v>6.0999999999999999E-2</v>
      </c>
      <c r="KK25" s="28">
        <v>7.1999999999999995E-2</v>
      </c>
      <c r="KL25" s="28">
        <v>7.6700000000000004E-2</v>
      </c>
      <c r="KM25" s="29">
        <v>5.8700000000000002E-2</v>
      </c>
      <c r="KN25" s="29">
        <v>4.99E-2</v>
      </c>
      <c r="KO25" s="29">
        <v>6.6600000000000006E-2</v>
      </c>
      <c r="KP25" s="29">
        <v>6.4100000000000004E-2</v>
      </c>
      <c r="KQ25" s="29">
        <v>6.4299999999999996E-2</v>
      </c>
      <c r="KR25" s="29">
        <v>6.5299999999999997E-2</v>
      </c>
      <c r="KS25" s="29">
        <v>6.4899999999999999E-2</v>
      </c>
      <c r="KT25" s="29">
        <v>5.4199999999999998E-2</v>
      </c>
      <c r="KU25" s="29">
        <v>5.9200000000000003E-2</v>
      </c>
      <c r="KV25" s="29">
        <v>5.33E-2</v>
      </c>
      <c r="KW25" s="29">
        <v>4.6121739130434783E-2</v>
      </c>
      <c r="KX25" s="29">
        <v>4.5100000000000001E-2</v>
      </c>
      <c r="KY25" s="28">
        <v>4.58E-2</v>
      </c>
      <c r="KZ25" s="29">
        <v>6.5299999999999997E-2</v>
      </c>
      <c r="LA25" s="29">
        <v>6.2399999999999997E-2</v>
      </c>
      <c r="LB25" s="29">
        <v>7.1099999999999997E-2</v>
      </c>
      <c r="LC25" s="29">
        <v>7.2400000000000006E-2</v>
      </c>
      <c r="LD25" s="29">
        <v>7.85E-2</v>
      </c>
      <c r="LE25" s="29">
        <v>7.2300000000000003E-2</v>
      </c>
      <c r="LF25" s="28">
        <v>6.7699999999999996E-2</v>
      </c>
      <c r="LG25" s="28">
        <v>4.5400000000000003E-2</v>
      </c>
      <c r="LH25" s="28">
        <v>6.2199999999999998E-2</v>
      </c>
      <c r="LI25" s="28">
        <v>7.5999999999999998E-2</v>
      </c>
      <c r="LJ25" s="28">
        <v>8.2000000000000003E-2</v>
      </c>
      <c r="LK25" s="28">
        <v>8.3500000000000005E-2</v>
      </c>
      <c r="LL25" s="28">
        <v>9.2299999999999993E-2</v>
      </c>
      <c r="LM25" s="28">
        <v>9.11E-2</v>
      </c>
      <c r="LN25" s="29">
        <v>0.1145</v>
      </c>
      <c r="LO25" s="29">
        <v>9.2034782608695659E-2</v>
      </c>
      <c r="LP25" s="29">
        <v>9.3078260869565221E-2</v>
      </c>
      <c r="LQ25" s="29">
        <v>9.3286956521739142E-2</v>
      </c>
      <c r="LR25" s="29">
        <v>9.1617391304347845E-2</v>
      </c>
      <c r="LS25" s="28">
        <v>7.1582608695652181E-2</v>
      </c>
      <c r="LT25" s="28">
        <v>7.4434782608695654E-2</v>
      </c>
      <c r="LU25" s="28">
        <v>0.11826086956521741</v>
      </c>
      <c r="LV25" s="28">
        <v>6.8869565217391307E-2</v>
      </c>
      <c r="LW25" s="28">
        <v>6.6504347826086968E-2</v>
      </c>
      <c r="LX25" s="28">
        <v>0.10045217391304348</v>
      </c>
      <c r="LY25" s="28">
        <v>7.3460869565217399E-2</v>
      </c>
      <c r="LZ25" s="28">
        <v>7.3182608695652185E-2</v>
      </c>
      <c r="MA25" s="28">
        <v>7.415652173913044E-2</v>
      </c>
      <c r="MB25" s="28">
        <v>6.3443478260869574E-2</v>
      </c>
      <c r="MC25" s="28">
        <v>3.1930434782608701E-2</v>
      </c>
      <c r="MD25" s="28">
        <v>1.9269565217391305E-2</v>
      </c>
      <c r="ME25" s="28">
        <v>2.9913043478260872E-2</v>
      </c>
      <c r="MF25" s="28">
        <v>4.5356521739130434E-2</v>
      </c>
      <c r="MG25" s="28">
        <v>9.0852173913043482E-2</v>
      </c>
      <c r="MH25" s="28">
        <v>5.8156521739130433E-2</v>
      </c>
      <c r="MI25" s="28">
        <v>8.869565217391305E-2</v>
      </c>
      <c r="MJ25" s="28">
        <v>5.822608695652174E-2</v>
      </c>
      <c r="MK25" s="28">
        <v>9.8226086956521741E-2</v>
      </c>
      <c r="ML25" s="28">
        <v>5.8434782608695654E-2</v>
      </c>
      <c r="MM25" s="28">
        <v>4.3339130434782616E-2</v>
      </c>
      <c r="MN25" s="29">
        <v>4.9043478260869564E-2</v>
      </c>
      <c r="MO25" s="29">
        <v>6.8452173913043479E-2</v>
      </c>
      <c r="MP25" s="29">
        <v>5.7391304347826091E-2</v>
      </c>
      <c r="MQ25" s="29">
        <v>4.8486956521739136E-2</v>
      </c>
      <c r="MR25" s="28">
        <v>8.0973913043478271E-2</v>
      </c>
      <c r="MS25" s="29">
        <v>5.175652173913043E-2</v>
      </c>
      <c r="MT25" s="28">
        <v>6.9495652173913056E-2</v>
      </c>
      <c r="MU25" s="29">
        <v>5.2869565217391307E-2</v>
      </c>
      <c r="MV25" s="28">
        <v>9.0852173913043482E-2</v>
      </c>
      <c r="MW25" s="28">
        <v>0.1133</v>
      </c>
      <c r="MX25" s="28">
        <v>0.11248695652173914</v>
      </c>
      <c r="MY25" s="29">
        <v>3.6730434782608699E-2</v>
      </c>
      <c r="MZ25" s="29">
        <v>4.9947826086956526E-2</v>
      </c>
      <c r="NA25" s="29">
        <v>7.3999999999999996E-2</v>
      </c>
      <c r="NB25" s="28">
        <v>8.1600000000000006E-2</v>
      </c>
      <c r="NC25" s="28">
        <v>9.6904347826086978E-2</v>
      </c>
      <c r="ND25" s="28">
        <v>0.10525217391304348</v>
      </c>
    </row>
    <row r="26" spans="1:368" ht="55.5" customHeight="1">
      <c r="A26" s="27" t="s">
        <v>391</v>
      </c>
      <c r="B26" s="27" t="s">
        <v>381</v>
      </c>
      <c r="C26" s="17" t="s">
        <v>379</v>
      </c>
      <c r="D26" s="28">
        <v>0.1749</v>
      </c>
      <c r="E26" s="28">
        <v>0.1648</v>
      </c>
      <c r="F26" s="28">
        <v>0.1656</v>
      </c>
      <c r="G26" s="28">
        <v>0.1308</v>
      </c>
      <c r="H26" s="28">
        <v>0.16470000000000001</v>
      </c>
      <c r="I26" s="28">
        <v>0.16750000000000001</v>
      </c>
      <c r="J26" s="28">
        <v>0.17460000000000001</v>
      </c>
      <c r="K26" s="28">
        <v>0.18190000000000001</v>
      </c>
      <c r="L26" s="28">
        <v>0.16370000000000001</v>
      </c>
      <c r="M26" s="28">
        <v>0.1656</v>
      </c>
      <c r="N26" s="28">
        <v>0.18229999999999999</v>
      </c>
      <c r="O26" s="28">
        <v>0.17169999999999999</v>
      </c>
      <c r="P26" s="28">
        <v>0.1845</v>
      </c>
      <c r="Q26" s="28">
        <v>0.1643</v>
      </c>
      <c r="R26" s="28">
        <v>0.1691</v>
      </c>
      <c r="S26" s="28">
        <v>0.16389999999999999</v>
      </c>
      <c r="T26" s="28">
        <v>0.18210000000000001</v>
      </c>
      <c r="U26" s="28">
        <v>0.16309999999999999</v>
      </c>
      <c r="V26" s="28">
        <v>0.16470000000000001</v>
      </c>
      <c r="W26" s="28">
        <v>0.1648</v>
      </c>
      <c r="X26" s="28">
        <v>0.16589999999999999</v>
      </c>
      <c r="Y26" s="28">
        <v>0.16209999999999999</v>
      </c>
      <c r="Z26" s="28">
        <v>0.16400000000000001</v>
      </c>
      <c r="AA26" s="28">
        <v>0.15040000000000001</v>
      </c>
      <c r="AB26" s="28">
        <v>0.15090000000000001</v>
      </c>
      <c r="AC26" s="28">
        <v>0.15279999999999999</v>
      </c>
      <c r="AD26" s="28">
        <v>0.15110000000000001</v>
      </c>
      <c r="AE26" s="28">
        <v>0.1285</v>
      </c>
      <c r="AF26" s="28">
        <v>0.14050000000000001</v>
      </c>
      <c r="AG26" s="28">
        <v>0.14949999999999999</v>
      </c>
      <c r="AH26" s="29">
        <v>2.3499999999999997E-2</v>
      </c>
      <c r="AI26" s="29">
        <v>3.1449999999999999E-2</v>
      </c>
      <c r="AJ26" s="28">
        <v>0.16750000000000001</v>
      </c>
      <c r="AK26" s="28">
        <v>0.16889999999999999</v>
      </c>
      <c r="AL26" s="28">
        <v>0.16880000000000001</v>
      </c>
      <c r="AM26" s="28">
        <v>0.17030000000000001</v>
      </c>
      <c r="AN26" s="28">
        <v>0.1386</v>
      </c>
      <c r="AO26" s="28">
        <v>0.15709999999999999</v>
      </c>
      <c r="AP26" s="28">
        <v>0.17519999999999999</v>
      </c>
      <c r="AQ26" s="28">
        <v>0.17860000000000001</v>
      </c>
      <c r="AR26" s="28">
        <v>0.13220000000000001</v>
      </c>
      <c r="AS26" s="29">
        <v>3.1133333333333332E-2</v>
      </c>
      <c r="AT26" s="28">
        <v>0.14180000000000001</v>
      </c>
      <c r="AU26" s="28">
        <v>0.1532</v>
      </c>
      <c r="AV26" s="28">
        <v>0.1323</v>
      </c>
      <c r="AW26" s="28">
        <v>0.1502</v>
      </c>
      <c r="AX26" s="28">
        <v>0.14269999999999999</v>
      </c>
      <c r="AY26" s="28">
        <v>0.184</v>
      </c>
      <c r="AZ26" s="28">
        <v>0.13039999999999999</v>
      </c>
      <c r="BA26" s="28">
        <v>0.1517</v>
      </c>
      <c r="BB26" s="28">
        <v>0.13819999999999999</v>
      </c>
      <c r="BC26" s="28">
        <v>0.12989999999999999</v>
      </c>
      <c r="BD26" s="28">
        <v>0.1421</v>
      </c>
      <c r="BE26" s="28">
        <v>0.1401</v>
      </c>
      <c r="BF26" s="28">
        <v>0.1381</v>
      </c>
      <c r="BG26" s="28">
        <v>0.17549999999999999</v>
      </c>
      <c r="BH26" s="28">
        <v>0.17230000000000001</v>
      </c>
      <c r="BI26" s="28">
        <v>0.17019999999999999</v>
      </c>
      <c r="BJ26" s="28">
        <v>0.14030000000000001</v>
      </c>
      <c r="BK26" s="28">
        <v>0.15110000000000001</v>
      </c>
      <c r="BL26" s="28">
        <v>0.14230000000000001</v>
      </c>
      <c r="BM26" s="28">
        <v>0.1799</v>
      </c>
      <c r="BN26" s="28">
        <v>0.1852</v>
      </c>
      <c r="BO26" s="28">
        <v>0.14480000000000001</v>
      </c>
      <c r="BP26" s="28">
        <v>0.1351</v>
      </c>
      <c r="BQ26" s="28">
        <v>0.13639999999999999</v>
      </c>
      <c r="BR26" s="28">
        <v>0.16300000000000001</v>
      </c>
      <c r="BS26" s="28">
        <v>0.16420000000000001</v>
      </c>
      <c r="BT26" s="28">
        <v>0.14760000000000001</v>
      </c>
      <c r="BU26" s="28">
        <v>0.14530000000000001</v>
      </c>
      <c r="BV26" s="28">
        <v>0.15840000000000001</v>
      </c>
      <c r="BW26" s="28">
        <v>0.1605</v>
      </c>
      <c r="BX26" s="28">
        <v>0.1741</v>
      </c>
      <c r="BY26" s="28">
        <v>0.16270000000000001</v>
      </c>
      <c r="BZ26" s="28">
        <v>0.16389999999999999</v>
      </c>
      <c r="CA26" s="28">
        <v>0.1623</v>
      </c>
      <c r="CB26" s="28">
        <v>0.1641</v>
      </c>
      <c r="CC26" s="28">
        <v>0.1739</v>
      </c>
      <c r="CD26" s="28">
        <v>0.14610000000000001</v>
      </c>
      <c r="CE26" s="28">
        <v>0.17499999999999999</v>
      </c>
      <c r="CF26" s="28">
        <v>0.1615</v>
      </c>
      <c r="CG26" s="28">
        <v>0.12820000000000001</v>
      </c>
      <c r="CH26" s="28">
        <v>0.1618</v>
      </c>
      <c r="CI26" s="28">
        <v>0.17280000000000001</v>
      </c>
      <c r="CJ26" s="28">
        <v>0.1701</v>
      </c>
      <c r="CK26" s="28">
        <v>0.12770000000000001</v>
      </c>
      <c r="CL26" s="28">
        <v>0.14729999999999999</v>
      </c>
      <c r="CM26" s="28">
        <v>0.17119999999999999</v>
      </c>
      <c r="CN26" s="28">
        <v>0.19639999999999999</v>
      </c>
      <c r="CO26" s="28">
        <v>0.19600000000000001</v>
      </c>
      <c r="CP26" s="28">
        <v>0.14810000000000001</v>
      </c>
      <c r="CQ26" s="28">
        <v>0.154</v>
      </c>
      <c r="CR26" s="28">
        <v>0.1709</v>
      </c>
      <c r="CS26" s="28">
        <v>0.18379999999999999</v>
      </c>
      <c r="CT26" s="28">
        <v>0.16969999999999999</v>
      </c>
      <c r="CU26" s="28">
        <v>0.19239999999999999</v>
      </c>
      <c r="CV26" s="28">
        <v>0.17119999999999999</v>
      </c>
      <c r="CW26" s="28">
        <v>0.18329999999999999</v>
      </c>
      <c r="CX26" s="28">
        <v>9.3799999999999994E-2</v>
      </c>
      <c r="CY26" s="29">
        <v>1.9633333333333332E-2</v>
      </c>
      <c r="CZ26" s="29">
        <v>2.58E-2</v>
      </c>
      <c r="DA26" s="28">
        <v>0.18329999999999999</v>
      </c>
      <c r="DB26" s="28">
        <v>0.19170000000000001</v>
      </c>
      <c r="DC26" s="28">
        <v>0.1794</v>
      </c>
      <c r="DD26" s="28">
        <v>0.1845</v>
      </c>
      <c r="DE26" s="28">
        <v>0.16830000000000001</v>
      </c>
      <c r="DF26" s="28">
        <v>0.18290000000000001</v>
      </c>
      <c r="DG26" s="28">
        <v>0.19339999999999999</v>
      </c>
      <c r="DH26" s="28">
        <v>0.19800000000000001</v>
      </c>
      <c r="DI26" s="28">
        <v>0.1691</v>
      </c>
      <c r="DJ26" s="28">
        <v>0.1893</v>
      </c>
      <c r="DK26" s="28">
        <v>0.16500000000000001</v>
      </c>
      <c r="DL26" s="28">
        <v>0.16439999999999999</v>
      </c>
      <c r="DM26" s="28">
        <v>0.16520000000000001</v>
      </c>
      <c r="DN26" s="28">
        <v>0.1656</v>
      </c>
      <c r="DO26" s="28">
        <v>0.1646</v>
      </c>
      <c r="DP26" s="28">
        <v>0.15190000000000001</v>
      </c>
      <c r="DQ26" s="28">
        <v>0.1469</v>
      </c>
      <c r="DR26" s="28">
        <v>0.1537</v>
      </c>
      <c r="DS26" s="28">
        <v>0.15290000000000001</v>
      </c>
      <c r="DT26" s="28">
        <v>0.16170000000000001</v>
      </c>
      <c r="DU26" s="28">
        <v>0.1467</v>
      </c>
      <c r="DV26" s="28">
        <v>0.16059999999999999</v>
      </c>
      <c r="DW26" s="28">
        <v>0.12959999999999999</v>
      </c>
      <c r="DX26" s="29">
        <v>2.06E-2</v>
      </c>
      <c r="DY26" s="28">
        <v>0.1351</v>
      </c>
      <c r="DZ26" s="28">
        <v>0.18970000000000001</v>
      </c>
      <c r="EA26" s="28">
        <v>0.18870000000000001</v>
      </c>
      <c r="EB26" s="29">
        <v>2.778333333333333E-2</v>
      </c>
      <c r="EC26" s="29">
        <v>3.2333333333333332E-2</v>
      </c>
      <c r="ED26" s="28">
        <v>0.13880000000000001</v>
      </c>
      <c r="EE26" s="29">
        <v>2.0083333333333332E-2</v>
      </c>
      <c r="EF26" s="29">
        <v>3.0183333333333336E-2</v>
      </c>
      <c r="EG26" s="28">
        <v>0.14560000000000001</v>
      </c>
      <c r="EH26" s="28">
        <v>0.13400000000000001</v>
      </c>
      <c r="EI26" s="29">
        <v>5.786666666666667E-2</v>
      </c>
      <c r="EJ26" s="29">
        <v>3.2050000000000002E-2</v>
      </c>
      <c r="EK26" s="28">
        <v>0.1855</v>
      </c>
      <c r="EL26" s="28">
        <v>0.19309999999999999</v>
      </c>
      <c r="EM26" s="28">
        <v>0.1862</v>
      </c>
      <c r="EN26" s="28">
        <v>0.18609999999999999</v>
      </c>
      <c r="EO26" s="28">
        <v>0.1366</v>
      </c>
      <c r="EP26" s="28">
        <v>0.1416</v>
      </c>
      <c r="EQ26" s="28">
        <v>0.1459</v>
      </c>
      <c r="ER26" s="28">
        <v>0.16639999999999999</v>
      </c>
      <c r="ES26" s="28">
        <v>0.19020000000000001</v>
      </c>
      <c r="ET26" s="28">
        <v>0.1678</v>
      </c>
      <c r="EU26" s="28">
        <v>0.1439</v>
      </c>
      <c r="EV26" s="28">
        <v>0.16350000000000001</v>
      </c>
      <c r="EW26" s="28">
        <v>0.1729</v>
      </c>
      <c r="EX26" s="28">
        <v>0.16839999999999999</v>
      </c>
      <c r="EY26" s="28">
        <v>0.16930000000000001</v>
      </c>
      <c r="EZ26" s="28">
        <v>0.18260000000000001</v>
      </c>
      <c r="FA26" s="28">
        <v>0.1663</v>
      </c>
      <c r="FB26" s="28">
        <v>0.16819999999999999</v>
      </c>
      <c r="FC26" s="28">
        <v>0.17100000000000001</v>
      </c>
      <c r="FD26" s="28">
        <v>0.1467</v>
      </c>
      <c r="FE26" s="28">
        <v>0.16159999999999999</v>
      </c>
      <c r="FF26" s="28">
        <v>0.14549999999999999</v>
      </c>
      <c r="FG26" s="28">
        <v>0.1449</v>
      </c>
      <c r="FH26" s="28">
        <v>0.16089999999999999</v>
      </c>
      <c r="FI26" s="28">
        <v>0.16039999999999999</v>
      </c>
      <c r="FJ26" s="28">
        <v>0.14410000000000001</v>
      </c>
      <c r="FK26" s="29">
        <v>3.0299999999999997E-2</v>
      </c>
      <c r="FL26" s="29">
        <v>6.9600000000000009E-2</v>
      </c>
      <c r="FM26" s="29">
        <v>3.6600000000000001E-2</v>
      </c>
      <c r="FN26" s="29">
        <v>3.6916666666666667E-2</v>
      </c>
      <c r="FO26" s="28">
        <v>0.1832</v>
      </c>
      <c r="FP26" s="28">
        <v>0.1671</v>
      </c>
      <c r="FQ26" s="28">
        <v>0.16619999999999999</v>
      </c>
      <c r="FR26" s="28">
        <v>0.16950000000000001</v>
      </c>
      <c r="FS26" s="28">
        <v>0.18260000000000001</v>
      </c>
      <c r="FT26" s="28">
        <v>0.14449999999999999</v>
      </c>
      <c r="FU26" s="28">
        <v>0.13739999999999999</v>
      </c>
      <c r="FV26" s="28">
        <v>0.16739999999999999</v>
      </c>
      <c r="FW26" s="28">
        <v>0.1447</v>
      </c>
      <c r="FX26" s="28">
        <v>0.14019999999999999</v>
      </c>
      <c r="FY26" s="28">
        <v>0.1421</v>
      </c>
      <c r="FZ26" s="28">
        <v>0.14230000000000001</v>
      </c>
      <c r="GA26" s="28">
        <v>0.1605</v>
      </c>
      <c r="GB26" s="28">
        <v>0.1641</v>
      </c>
      <c r="GC26" s="28">
        <v>0.1401</v>
      </c>
      <c r="GD26" s="28">
        <v>0.14099999999999999</v>
      </c>
      <c r="GE26" s="28">
        <v>0.14030000000000001</v>
      </c>
      <c r="GF26" s="28">
        <v>0.14560000000000001</v>
      </c>
      <c r="GG26" s="28">
        <v>0.14199999999999999</v>
      </c>
      <c r="GH26" s="28">
        <v>0.1522</v>
      </c>
      <c r="GI26" s="28">
        <v>0.12470000000000001</v>
      </c>
      <c r="GJ26" s="28">
        <v>0.13139999999999999</v>
      </c>
      <c r="GK26" s="28">
        <v>0.16550000000000001</v>
      </c>
      <c r="GL26" s="28">
        <v>0.13220000000000001</v>
      </c>
      <c r="GM26" s="28">
        <v>0.15440000000000001</v>
      </c>
      <c r="GN26" s="28">
        <v>9.8199999999999996E-2</v>
      </c>
      <c r="GO26" s="28">
        <v>0.1547</v>
      </c>
      <c r="GP26" s="28">
        <v>0.18110000000000001</v>
      </c>
      <c r="GQ26" s="28">
        <v>0.13009999999999999</v>
      </c>
      <c r="GR26" s="28">
        <v>0.1487</v>
      </c>
      <c r="GS26" s="28">
        <v>0.18110000000000001</v>
      </c>
      <c r="GT26" s="28">
        <v>0.1623</v>
      </c>
      <c r="GU26" s="28">
        <v>0.18540000000000001</v>
      </c>
      <c r="GV26" s="28">
        <v>0.1411</v>
      </c>
      <c r="GW26" s="28">
        <v>0.1855</v>
      </c>
      <c r="GX26" s="28">
        <v>0.1411</v>
      </c>
      <c r="GY26" s="28">
        <v>0.16</v>
      </c>
      <c r="GZ26" s="28">
        <v>0.1711</v>
      </c>
      <c r="HA26" s="28">
        <v>0.1812</v>
      </c>
      <c r="HB26" s="28">
        <v>0.1832</v>
      </c>
      <c r="HC26" s="28">
        <v>0.12989999999999999</v>
      </c>
      <c r="HD26" s="28">
        <v>0.1265</v>
      </c>
      <c r="HE26" s="28">
        <v>9.6299999999999997E-2</v>
      </c>
      <c r="HF26" s="28">
        <v>0.24110000000000001</v>
      </c>
      <c r="HG26" s="28">
        <v>0.26540000000000002</v>
      </c>
      <c r="HH26" s="28">
        <v>0.16539999999999999</v>
      </c>
      <c r="HI26" s="28">
        <v>9.11E-2</v>
      </c>
      <c r="HJ26" s="28">
        <v>9.2600000000000002E-2</v>
      </c>
      <c r="HK26" s="28">
        <v>0.16450000000000001</v>
      </c>
      <c r="HL26" s="28">
        <v>0.17510000000000001</v>
      </c>
      <c r="HM26" s="28">
        <v>0.18110000000000001</v>
      </c>
      <c r="HN26" s="28">
        <v>9.2299999999999993E-2</v>
      </c>
      <c r="HO26" s="28">
        <v>0.17219999999999999</v>
      </c>
      <c r="HP26" s="28">
        <v>9.2299999999999993E-2</v>
      </c>
      <c r="HQ26" s="28">
        <v>0.1681</v>
      </c>
      <c r="HR26" s="28">
        <v>0.1163</v>
      </c>
      <c r="HS26" s="28">
        <v>0.16639999999999999</v>
      </c>
      <c r="HT26" s="28">
        <v>0.11609999999999999</v>
      </c>
      <c r="HU26" s="28">
        <v>0.20549999999999999</v>
      </c>
      <c r="HV26" s="28">
        <v>0.13220000000000001</v>
      </c>
      <c r="HW26" s="28">
        <v>0.16070000000000001</v>
      </c>
      <c r="HX26" s="28">
        <v>0.1487</v>
      </c>
      <c r="HY26" s="28">
        <v>0.1255</v>
      </c>
      <c r="HZ26" s="28">
        <v>0.13350000000000001</v>
      </c>
      <c r="IA26" s="28">
        <v>0.17249999999999999</v>
      </c>
      <c r="IB26" s="28">
        <v>0.16889999999999999</v>
      </c>
      <c r="IC26" s="28">
        <v>0.1023</v>
      </c>
      <c r="ID26" s="28">
        <v>0.16869999999999999</v>
      </c>
      <c r="IE26" s="28">
        <v>0.17299999999999999</v>
      </c>
      <c r="IF26" s="28">
        <v>0.2024</v>
      </c>
      <c r="IG26" s="28">
        <v>0.20250000000000001</v>
      </c>
      <c r="IH26" s="29">
        <v>3.4950000000000002E-2</v>
      </c>
      <c r="II26" s="29">
        <v>2.6700000000000002E-2</v>
      </c>
      <c r="IJ26" s="29">
        <v>2.3683333333333334E-2</v>
      </c>
      <c r="IK26" s="29">
        <v>2.1816666666666665E-2</v>
      </c>
      <c r="IL26" s="29">
        <v>2.2766666666666668E-2</v>
      </c>
      <c r="IM26" s="28">
        <v>0.16589999999999999</v>
      </c>
      <c r="IN26" s="28">
        <v>0.18809999999999999</v>
      </c>
      <c r="IO26" s="28">
        <v>0.13550000000000001</v>
      </c>
      <c r="IP26" s="28">
        <v>0.17549999999999999</v>
      </c>
      <c r="IQ26" s="28">
        <v>0.13439999999999999</v>
      </c>
      <c r="IR26" s="28">
        <v>0.1363</v>
      </c>
      <c r="IS26" s="28">
        <v>0.188</v>
      </c>
      <c r="IT26" s="28">
        <v>0.1404</v>
      </c>
      <c r="IU26" s="28">
        <v>0.19689999999999999</v>
      </c>
      <c r="IV26" s="28">
        <v>0.1696</v>
      </c>
      <c r="IW26" s="28">
        <v>0.1358</v>
      </c>
      <c r="IX26" s="28">
        <v>0.18190000000000001</v>
      </c>
      <c r="IY26" s="28">
        <v>0.17899999999999999</v>
      </c>
      <c r="IZ26" s="28">
        <v>0.13569999999999999</v>
      </c>
      <c r="JA26" s="28">
        <v>0.18090000000000001</v>
      </c>
      <c r="JB26" s="28">
        <v>0.18090000000000001</v>
      </c>
      <c r="JC26" s="28">
        <v>0.1338</v>
      </c>
      <c r="JD26" s="28">
        <v>0.15290000000000001</v>
      </c>
      <c r="JE26" s="28">
        <v>0.14330000000000001</v>
      </c>
      <c r="JF26" s="28">
        <v>0.1457</v>
      </c>
      <c r="JG26" s="28">
        <v>0.1542</v>
      </c>
      <c r="JH26" s="28">
        <v>0.15129999999999999</v>
      </c>
      <c r="JI26" s="28">
        <v>0.1406</v>
      </c>
      <c r="JJ26" s="28">
        <v>0.15540000000000001</v>
      </c>
      <c r="JK26" s="28">
        <v>0.154</v>
      </c>
      <c r="JL26" s="28">
        <v>0.14580000000000001</v>
      </c>
      <c r="JM26" s="28">
        <v>0.15709999999999999</v>
      </c>
      <c r="JN26" s="28">
        <v>0.16</v>
      </c>
      <c r="JO26" s="28">
        <v>0.1555</v>
      </c>
      <c r="JP26" s="28">
        <v>0.1457</v>
      </c>
      <c r="JQ26" s="28">
        <v>0.186</v>
      </c>
      <c r="JR26" s="28">
        <v>0.16750000000000001</v>
      </c>
      <c r="JS26" s="28">
        <v>9.5000000000000001E-2</v>
      </c>
      <c r="JT26" s="28">
        <v>9.5600000000000004E-2</v>
      </c>
      <c r="JU26" s="28">
        <v>9.8299999999999998E-2</v>
      </c>
      <c r="JV26" s="28">
        <v>9.7199999999999995E-2</v>
      </c>
      <c r="JW26" s="28">
        <v>0.17860000000000001</v>
      </c>
      <c r="JX26" s="28">
        <v>0.1416</v>
      </c>
      <c r="JY26" s="28">
        <v>0.1419</v>
      </c>
      <c r="JZ26" s="28">
        <v>0.14610000000000001</v>
      </c>
      <c r="KA26" s="28">
        <v>0.14299999999999999</v>
      </c>
      <c r="KB26" s="28">
        <v>0.1641</v>
      </c>
      <c r="KC26" s="28">
        <v>0.14990000000000001</v>
      </c>
      <c r="KD26" s="28">
        <v>0.1512</v>
      </c>
      <c r="KE26" s="28">
        <v>0.14680000000000001</v>
      </c>
      <c r="KF26" s="28">
        <v>0.156</v>
      </c>
      <c r="KG26" s="28">
        <v>0.1608</v>
      </c>
      <c r="KH26" s="28">
        <v>0.15809999999999999</v>
      </c>
      <c r="KI26" s="28">
        <v>0.16139999999999999</v>
      </c>
      <c r="KJ26" s="28">
        <v>0.12989999999999999</v>
      </c>
      <c r="KK26" s="28">
        <v>0.14180000000000001</v>
      </c>
      <c r="KL26" s="28">
        <v>0.14940000000000001</v>
      </c>
      <c r="KM26" s="29">
        <v>2.0083333333333332E-2</v>
      </c>
      <c r="KN26" s="29">
        <v>1.7483333333333333E-2</v>
      </c>
      <c r="KO26" s="29">
        <v>3.2899999999999999E-2</v>
      </c>
      <c r="KP26" s="29">
        <v>3.2216666666666664E-2</v>
      </c>
      <c r="KQ26" s="29">
        <v>3.0966666666666667E-2</v>
      </c>
      <c r="KR26" s="29">
        <v>3.0849999999999999E-2</v>
      </c>
      <c r="KS26" s="29">
        <v>2.1750000000000002E-2</v>
      </c>
      <c r="KT26" s="29">
        <v>2.155E-2</v>
      </c>
      <c r="KU26" s="29">
        <v>2.0233333333333332E-2</v>
      </c>
      <c r="KV26" s="29">
        <v>2.0550000000000002E-2</v>
      </c>
      <c r="KW26" s="29">
        <v>1.67E-2</v>
      </c>
      <c r="KX26" s="29">
        <v>2.18E-2</v>
      </c>
      <c r="KY26" s="28">
        <v>9.98E-2</v>
      </c>
      <c r="KZ26" s="29">
        <v>2.1849999999999998E-2</v>
      </c>
      <c r="LA26" s="29">
        <v>3.1783333333333337E-2</v>
      </c>
      <c r="LB26" s="29">
        <v>2.6066666666666669E-2</v>
      </c>
      <c r="LC26" s="29">
        <v>3.1883333333333333E-2</v>
      </c>
      <c r="LD26" s="29">
        <v>2.5383333333333331E-2</v>
      </c>
      <c r="LE26" s="29">
        <v>1.9066666666666666E-2</v>
      </c>
      <c r="LF26" s="28">
        <v>0.16689999999999999</v>
      </c>
      <c r="LG26" s="28">
        <v>0.14729999999999999</v>
      </c>
      <c r="LH26" s="28">
        <v>0.17480000000000001</v>
      </c>
      <c r="LI26" s="28">
        <v>0.14829999999999999</v>
      </c>
      <c r="LJ26" s="28">
        <v>0.1575</v>
      </c>
      <c r="LK26" s="28">
        <v>0.17610000000000001</v>
      </c>
      <c r="LL26" s="28">
        <v>0.19589999999999999</v>
      </c>
      <c r="LM26" s="28">
        <v>0.21870000000000001</v>
      </c>
      <c r="LN26" s="29">
        <v>5.3616666666666667E-2</v>
      </c>
      <c r="LO26" s="29">
        <v>2.8999999999999998E-2</v>
      </c>
      <c r="LP26" s="29">
        <v>2.9266666666666667E-2</v>
      </c>
      <c r="LQ26" s="29">
        <v>2.9316666666666668E-2</v>
      </c>
      <c r="LR26" s="29">
        <v>2.8883333333333334E-2</v>
      </c>
      <c r="LS26" s="28">
        <v>0.1411</v>
      </c>
      <c r="LT26" s="28">
        <v>0.1457</v>
      </c>
      <c r="LU26" s="28">
        <v>0.1686</v>
      </c>
      <c r="LV26" s="28">
        <v>0.1368</v>
      </c>
      <c r="LW26" s="28">
        <v>0.13289999999999999</v>
      </c>
      <c r="LX26" s="28">
        <v>0.1875</v>
      </c>
      <c r="LY26" s="28">
        <v>0.14419999999999999</v>
      </c>
      <c r="LZ26" s="28">
        <v>0.14369999999999999</v>
      </c>
      <c r="MA26" s="28">
        <v>0.1452</v>
      </c>
      <c r="MB26" s="28">
        <v>0.12809999999999999</v>
      </c>
      <c r="MC26" s="28">
        <v>0.10299999999999999</v>
      </c>
      <c r="MD26" s="28">
        <v>7.2700000000000001E-2</v>
      </c>
      <c r="ME26" s="28">
        <v>9.8299999999999998E-2</v>
      </c>
      <c r="MF26" s="28">
        <v>9.9000000000000005E-2</v>
      </c>
      <c r="MG26" s="28">
        <v>0.1721</v>
      </c>
      <c r="MH26" s="28">
        <v>0.16869999999999999</v>
      </c>
      <c r="MI26" s="28">
        <v>0.15859999999999999</v>
      </c>
      <c r="MJ26" s="28">
        <v>0.16639999999999999</v>
      </c>
      <c r="MK26" s="28">
        <v>0.18379999999999999</v>
      </c>
      <c r="ML26" s="28">
        <v>0.16700000000000001</v>
      </c>
      <c r="MM26" s="28">
        <v>0.16539999999999999</v>
      </c>
      <c r="MN26" s="29">
        <v>2.4033333333333334E-2</v>
      </c>
      <c r="MO26" s="29">
        <v>3.1849999999999996E-2</v>
      </c>
      <c r="MP26" s="29">
        <v>2.7416666666666669E-2</v>
      </c>
      <c r="MQ26" s="29">
        <v>2.3833333333333331E-2</v>
      </c>
      <c r="MR26" s="28">
        <v>0.15620000000000001</v>
      </c>
      <c r="MS26" s="29">
        <v>1.8200000000000001E-2</v>
      </c>
      <c r="MT26" s="28">
        <v>0.13780000000000001</v>
      </c>
      <c r="MU26" s="29">
        <v>2.5566666666666668E-2</v>
      </c>
      <c r="MV26" s="28">
        <v>0.1721</v>
      </c>
      <c r="MW26" s="28">
        <v>0.16109999999999999</v>
      </c>
      <c r="MX26" s="28">
        <v>0.16170000000000001</v>
      </c>
      <c r="MY26" s="29">
        <v>1.9116666666666667E-2</v>
      </c>
      <c r="MZ26" s="29">
        <v>2.4416666666666666E-2</v>
      </c>
      <c r="NA26" s="29">
        <v>3.3750000000000002E-2</v>
      </c>
      <c r="NB26" s="28">
        <v>0.1719</v>
      </c>
      <c r="NC26" s="28">
        <v>0.18179999999999999</v>
      </c>
      <c r="ND26" s="28">
        <v>0.19520000000000001</v>
      </c>
    </row>
    <row r="27" spans="1:368" ht="100.5" customHeight="1">
      <c r="A27" s="31" t="s">
        <v>392</v>
      </c>
      <c r="B27" s="27" t="s">
        <v>381</v>
      </c>
      <c r="C27" s="17" t="s">
        <v>379</v>
      </c>
      <c r="D27" s="28">
        <v>0.46229999999999999</v>
      </c>
      <c r="E27" s="28">
        <v>1.5642</v>
      </c>
      <c r="F27" s="28">
        <v>1.3617999999999999</v>
      </c>
      <c r="G27" s="28">
        <v>1.0613999999999999</v>
      </c>
      <c r="H27" s="28">
        <v>1.6617</v>
      </c>
      <c r="I27" s="28">
        <v>0.99180000000000001</v>
      </c>
      <c r="J27" s="28">
        <v>1.2244999999999999</v>
      </c>
      <c r="K27" s="28">
        <v>0.4879</v>
      </c>
      <c r="L27" s="28">
        <v>1.9314</v>
      </c>
      <c r="M27" s="28">
        <v>1.7413000000000001</v>
      </c>
      <c r="N27" s="28">
        <v>0.45290000000000002</v>
      </c>
      <c r="O27" s="28">
        <v>1.1617999999999999</v>
      </c>
      <c r="P27" s="28">
        <v>0.61519999999999997</v>
      </c>
      <c r="Q27" s="28">
        <v>1.2716000000000001</v>
      </c>
      <c r="R27" s="28">
        <v>0.59179999999999999</v>
      </c>
      <c r="S27" s="28">
        <v>1.1197999999999999</v>
      </c>
      <c r="T27" s="28">
        <v>1.3517999999999999</v>
      </c>
      <c r="U27" s="28">
        <v>1.4251</v>
      </c>
      <c r="V27" s="28">
        <v>1.3814</v>
      </c>
      <c r="W27" s="28">
        <v>1.3011999999999999</v>
      </c>
      <c r="X27" s="28">
        <v>1.5114000000000001</v>
      </c>
      <c r="Y27" s="28">
        <v>1.2006789176521746</v>
      </c>
      <c r="Z27" s="28">
        <v>1.4037265847826088</v>
      </c>
      <c r="AA27" s="28">
        <v>0.65259999999999996</v>
      </c>
      <c r="AB27" s="28">
        <v>0.65780000000000005</v>
      </c>
      <c r="AC27" s="28">
        <v>1.1456</v>
      </c>
      <c r="AD27" s="28">
        <v>0.8679</v>
      </c>
      <c r="AE27" s="28">
        <v>1.0204</v>
      </c>
      <c r="AF27" s="28">
        <v>0.9744459126086964</v>
      </c>
      <c r="AG27" s="28">
        <v>0.58140000000000003</v>
      </c>
      <c r="AH27" s="29">
        <v>0.84542662942028979</v>
      </c>
      <c r="AI27" s="29">
        <v>0.8507523624637684</v>
      </c>
      <c r="AJ27" s="28">
        <v>1.1617999999999999</v>
      </c>
      <c r="AK27" s="28">
        <v>0.62764871278260903</v>
      </c>
      <c r="AL27" s="28">
        <v>0.42493971278260811</v>
      </c>
      <c r="AM27" s="28">
        <v>0.62446188530434799</v>
      </c>
      <c r="AN27" s="28">
        <v>1.5425</v>
      </c>
      <c r="AO27" s="28">
        <v>1.0044999999999999</v>
      </c>
      <c r="AP27" s="28">
        <v>0.28911624199999952</v>
      </c>
      <c r="AQ27" s="28">
        <v>0.28404575400000009</v>
      </c>
      <c r="AR27" s="28">
        <v>0.24363406817391148</v>
      </c>
      <c r="AS27" s="29">
        <v>0.46419922599999991</v>
      </c>
      <c r="AT27" s="28">
        <v>0.32352362617391262</v>
      </c>
      <c r="AU27" s="28">
        <v>1.0063</v>
      </c>
      <c r="AV27" s="28">
        <v>0.18224470321739084</v>
      </c>
      <c r="AW27" s="28">
        <v>0.96629432634782564</v>
      </c>
      <c r="AX27" s="28">
        <v>0.69943444599999993</v>
      </c>
      <c r="AY27" s="28">
        <v>0.48392725800000036</v>
      </c>
      <c r="AZ27" s="28">
        <v>0.19140763060869517</v>
      </c>
      <c r="BA27" s="28">
        <v>1.0740000000000001</v>
      </c>
      <c r="BB27" s="28">
        <v>0.2022231941739131</v>
      </c>
      <c r="BC27" s="28">
        <v>1.2876000000000001</v>
      </c>
      <c r="BD27" s="28">
        <v>0.47006247426086761</v>
      </c>
      <c r="BE27" s="28">
        <v>1.0660088695652166</v>
      </c>
      <c r="BF27" s="28">
        <v>0.4536389741739123</v>
      </c>
      <c r="BG27" s="28">
        <v>0.69518099999999916</v>
      </c>
      <c r="BH27" s="28">
        <v>1.6814</v>
      </c>
      <c r="BI27" s="28">
        <v>1.4218999999999999</v>
      </c>
      <c r="BJ27" s="28">
        <v>1.3044989153043482</v>
      </c>
      <c r="BK27" s="28">
        <v>1.1246129476521738</v>
      </c>
      <c r="BL27" s="28">
        <v>1.530507013739131</v>
      </c>
      <c r="BM27" s="28">
        <v>1.2713314519999999</v>
      </c>
      <c r="BN27" s="28">
        <v>1.0109255340000001</v>
      </c>
      <c r="BO27" s="28">
        <v>1.0366448691304353</v>
      </c>
      <c r="BP27" s="28">
        <v>0.96643974904347818</v>
      </c>
      <c r="BQ27" s="28">
        <v>1.2913738924347828</v>
      </c>
      <c r="BR27" s="28">
        <v>0.82153861939130413</v>
      </c>
      <c r="BS27" s="28">
        <v>0.40176158886956564</v>
      </c>
      <c r="BT27" s="28">
        <v>0.20033848260869519</v>
      </c>
      <c r="BU27" s="28">
        <v>0.78472253043478335</v>
      </c>
      <c r="BV27" s="28">
        <v>1.3216000000000001</v>
      </c>
      <c r="BW27" s="28">
        <v>1.3604000000000001</v>
      </c>
      <c r="BX27" s="28">
        <v>1.1926269850434783</v>
      </c>
      <c r="BY27" s="28">
        <v>1.1790036718260868</v>
      </c>
      <c r="BZ27" s="28">
        <v>1.0913999999999999</v>
      </c>
      <c r="CA27" s="28">
        <v>1.2456</v>
      </c>
      <c r="CB27" s="28">
        <v>1.2816000000000001</v>
      </c>
      <c r="CC27" s="28">
        <v>0.43568461147826149</v>
      </c>
      <c r="CD27" s="28">
        <v>0.67913565217391403</v>
      </c>
      <c r="CE27" s="28">
        <v>1.2215</v>
      </c>
      <c r="CF27" s="28">
        <v>1.0826</v>
      </c>
      <c r="CG27" s="28">
        <v>1.1006</v>
      </c>
      <c r="CH27" s="28">
        <v>0.35468533791304452</v>
      </c>
      <c r="CI27" s="28">
        <v>1.0056</v>
      </c>
      <c r="CJ27" s="28">
        <v>1.0947</v>
      </c>
      <c r="CK27" s="28">
        <v>0.93049999999999999</v>
      </c>
      <c r="CL27" s="28">
        <v>0.99860000000000004</v>
      </c>
      <c r="CM27" s="28">
        <v>0.64759999999999995</v>
      </c>
      <c r="CN27" s="28">
        <v>0.62180000000000002</v>
      </c>
      <c r="CO27" s="28">
        <v>0.62570000000000003</v>
      </c>
      <c r="CP27" s="28">
        <v>0.2970233818260879</v>
      </c>
      <c r="CQ27" s="28">
        <v>0.29946207330434726</v>
      </c>
      <c r="CR27" s="28">
        <v>1.3613999999999999</v>
      </c>
      <c r="CS27" s="28">
        <v>0.5057251220000003</v>
      </c>
      <c r="CT27" s="28">
        <v>0.61234526999999983</v>
      </c>
      <c r="CU27" s="28">
        <v>0.50567052599999984</v>
      </c>
      <c r="CV27" s="28">
        <v>0.52107764600000084</v>
      </c>
      <c r="CW27" s="28">
        <v>0.4956211140000002</v>
      </c>
      <c r="CX27" s="28">
        <v>0.58379068356521768</v>
      </c>
      <c r="CY27" s="29">
        <v>0.5539965217391305</v>
      </c>
      <c r="CZ27" s="29">
        <v>0.53677043478260877</v>
      </c>
      <c r="DA27" s="28">
        <v>1.3877999999999999</v>
      </c>
      <c r="DB27" s="28">
        <v>0.6294089140000001</v>
      </c>
      <c r="DC27" s="28">
        <v>0.89977619400000075</v>
      </c>
      <c r="DD27" s="28">
        <v>0.67717353399999958</v>
      </c>
      <c r="DE27" s="28">
        <v>0.59056903747825973</v>
      </c>
      <c r="DF27" s="28">
        <v>1.0065</v>
      </c>
      <c r="DG27" s="28">
        <v>0.60578456356521637</v>
      </c>
      <c r="DH27" s="28">
        <v>0.6590987216521742</v>
      </c>
      <c r="DI27" s="28">
        <v>0.61795653173912968</v>
      </c>
      <c r="DJ27" s="28">
        <v>0.59752615260869568</v>
      </c>
      <c r="DK27" s="28">
        <v>1.1077999999999999</v>
      </c>
      <c r="DL27" s="28">
        <v>1.1569</v>
      </c>
      <c r="DM27" s="28">
        <v>1.1878</v>
      </c>
      <c r="DN27" s="28">
        <v>1.2564</v>
      </c>
      <c r="DO27" s="28">
        <v>1.2645</v>
      </c>
      <c r="DP27" s="28">
        <v>0.97150000000000003</v>
      </c>
      <c r="DQ27" s="28">
        <v>0.33400758565217326</v>
      </c>
      <c r="DR27" s="28">
        <v>0.30255659373912963</v>
      </c>
      <c r="DS27" s="28">
        <v>0.56624819826086958</v>
      </c>
      <c r="DT27" s="28">
        <v>0.44484028808695575</v>
      </c>
      <c r="DU27" s="28">
        <v>0.75020445965217353</v>
      </c>
      <c r="DV27" s="28">
        <v>0.44772624547826045</v>
      </c>
      <c r="DW27" s="28">
        <v>0.55799352269565261</v>
      </c>
      <c r="DX27" s="29">
        <v>0.55134579710145259</v>
      </c>
      <c r="DY27" s="28">
        <v>0.21896888104347734</v>
      </c>
      <c r="DZ27" s="28">
        <v>1.1565000000000001</v>
      </c>
      <c r="EA27" s="28">
        <v>1.1816</v>
      </c>
      <c r="EB27" s="29">
        <v>0.42159999999999997</v>
      </c>
      <c r="EC27" s="29">
        <v>0.76780000000000004</v>
      </c>
      <c r="ED27" s="28">
        <v>1.0245</v>
      </c>
      <c r="EE27" s="29">
        <v>0.81037925997547366</v>
      </c>
      <c r="EF27" s="29">
        <v>0.50403487179487161</v>
      </c>
      <c r="EG27" s="28">
        <v>1.0145</v>
      </c>
      <c r="EH27" s="28">
        <v>1.1665000000000001</v>
      </c>
      <c r="EI27" s="29">
        <v>0.57111692307692286</v>
      </c>
      <c r="EJ27" s="29">
        <v>0.60319897435897452</v>
      </c>
      <c r="EK27" s="28">
        <v>0.50292073399999881</v>
      </c>
      <c r="EL27" s="28">
        <v>0.31939793800000055</v>
      </c>
      <c r="EM27" s="28">
        <v>0.89024256199999918</v>
      </c>
      <c r="EN27" s="28">
        <v>0.76668917599999975</v>
      </c>
      <c r="EO27" s="28">
        <v>1.4879</v>
      </c>
      <c r="EP27" s="28">
        <v>1.3788</v>
      </c>
      <c r="EQ27" s="28">
        <v>1.1812</v>
      </c>
      <c r="ER27" s="28">
        <v>1.2248000000000001</v>
      </c>
      <c r="ES27" s="28">
        <v>0.15982726017391255</v>
      </c>
      <c r="ET27" s="28">
        <v>0.35007432834782581</v>
      </c>
      <c r="EU27" s="28">
        <v>0.71418878886956494</v>
      </c>
      <c r="EV27" s="28">
        <v>0.87310904382608778</v>
      </c>
      <c r="EW27" s="28">
        <v>0.20144797878260962</v>
      </c>
      <c r="EX27" s="28">
        <v>1.1235999999999999</v>
      </c>
      <c r="EY27" s="28">
        <v>1.0745</v>
      </c>
      <c r="EZ27" s="28">
        <v>1.0678000000000001</v>
      </c>
      <c r="FA27" s="28">
        <v>1.0879000000000001</v>
      </c>
      <c r="FB27" s="28">
        <v>1.0987</v>
      </c>
      <c r="FC27" s="28">
        <v>1.1477999999999999</v>
      </c>
      <c r="FD27" s="28">
        <v>0.90240350869565056</v>
      </c>
      <c r="FE27" s="28">
        <v>0.80179999999999996</v>
      </c>
      <c r="FF27" s="28">
        <v>0.75573196521739139</v>
      </c>
      <c r="FG27" s="28">
        <v>0.72911322608695761</v>
      </c>
      <c r="FH27" s="28">
        <v>1.0965</v>
      </c>
      <c r="FI27" s="28">
        <v>1.0788</v>
      </c>
      <c r="FJ27" s="28">
        <v>0.78559999999999997</v>
      </c>
      <c r="FK27" s="29">
        <v>0.77649999999999997</v>
      </c>
      <c r="FL27" s="29">
        <v>0.8186622638461537</v>
      </c>
      <c r="FM27" s="29">
        <v>0.84172223707692295</v>
      </c>
      <c r="FN27" s="29">
        <v>0.84109944415384608</v>
      </c>
      <c r="FO27" s="28">
        <v>1.5236000000000001</v>
      </c>
      <c r="FP27" s="28">
        <v>1.2478</v>
      </c>
      <c r="FQ27" s="28">
        <v>0.86980000000000002</v>
      </c>
      <c r="FR27" s="28">
        <v>0.44479999999999997</v>
      </c>
      <c r="FS27" s="28">
        <v>1.0265</v>
      </c>
      <c r="FT27" s="28">
        <v>1.0173383179999997</v>
      </c>
      <c r="FU27" s="28">
        <v>1.1245000000000001</v>
      </c>
      <c r="FV27" s="28">
        <v>0.57797369600000081</v>
      </c>
      <c r="FW27" s="28">
        <v>1.0101010459999993</v>
      </c>
      <c r="FX27" s="28">
        <v>0.8639278740000006</v>
      </c>
      <c r="FY27" s="28">
        <v>0.39320363999999958</v>
      </c>
      <c r="FZ27" s="28">
        <v>0.60559297800000012</v>
      </c>
      <c r="GA27" s="28">
        <v>1.0132868380000009</v>
      </c>
      <c r="GB27" s="28">
        <v>1.1345000000000001</v>
      </c>
      <c r="GC27" s="28">
        <v>0.43750853799999989</v>
      </c>
      <c r="GD27" s="28">
        <v>0.48159999999999997</v>
      </c>
      <c r="GE27" s="28">
        <v>0.36149999999999999</v>
      </c>
      <c r="GF27" s="28">
        <v>0.62109999999999999</v>
      </c>
      <c r="GG27" s="28">
        <v>0.43540000000000001</v>
      </c>
      <c r="GH27" s="28">
        <v>1.4077999999999999</v>
      </c>
      <c r="GI27" s="28">
        <v>0.72650000000000003</v>
      </c>
      <c r="GJ27" s="28">
        <v>1.3010999999999999</v>
      </c>
      <c r="GK27" s="28">
        <v>1.0023</v>
      </c>
      <c r="GL27" s="28">
        <v>1.0745</v>
      </c>
      <c r="GM27" s="28">
        <v>1.2378</v>
      </c>
      <c r="GN27" s="28">
        <v>5.2186918000000304E-2</v>
      </c>
      <c r="GO27" s="28">
        <v>0.76026681399999918</v>
      </c>
      <c r="GP27" s="28">
        <v>1.0023</v>
      </c>
      <c r="GQ27" s="28">
        <v>0.91239999999999999</v>
      </c>
      <c r="GR27" s="28">
        <v>0.86560000000000004</v>
      </c>
      <c r="GS27" s="28">
        <v>1.0358000000000001</v>
      </c>
      <c r="GT27" s="28">
        <v>1.0645</v>
      </c>
      <c r="GU27" s="28">
        <v>1.0278</v>
      </c>
      <c r="GV27" s="28">
        <v>1.1144000000000001</v>
      </c>
      <c r="GW27" s="28">
        <v>0.86109999999999998</v>
      </c>
      <c r="GX27" s="28">
        <v>1.2478</v>
      </c>
      <c r="GY27" s="28">
        <v>1.7033</v>
      </c>
      <c r="GZ27" s="28">
        <v>0.29759470678260935</v>
      </c>
      <c r="HA27" s="28">
        <v>0.86675500634782643</v>
      </c>
      <c r="HB27" s="28">
        <v>0.5368079371304344</v>
      </c>
      <c r="HC27" s="28">
        <v>1.2311000000000001</v>
      </c>
      <c r="HD27" s="28">
        <v>0.69893831999999978</v>
      </c>
      <c r="HE27" s="28">
        <v>0.87987197400000028</v>
      </c>
      <c r="HF27" s="28">
        <v>0.69179999999999997</v>
      </c>
      <c r="HG27" s="28">
        <v>0.48827782026086974</v>
      </c>
      <c r="HH27" s="28">
        <v>0.90345111400000078</v>
      </c>
      <c r="HI27" s="28">
        <v>1.4588000000000001</v>
      </c>
      <c r="HJ27" s="28">
        <v>0.86792386130434729</v>
      </c>
      <c r="HK27" s="28">
        <v>0.66025017799999997</v>
      </c>
      <c r="HL27" s="28">
        <v>1.7412000000000001</v>
      </c>
      <c r="HM27" s="28">
        <v>0.64012315799999997</v>
      </c>
      <c r="HN27" s="28">
        <v>0.69576471399999984</v>
      </c>
      <c r="HO27" s="28">
        <v>0.89594008400000047</v>
      </c>
      <c r="HP27" s="28">
        <v>0.78493731999999949</v>
      </c>
      <c r="HQ27" s="28">
        <v>1.1245000000000001</v>
      </c>
      <c r="HR27" s="28">
        <v>0.81940678199999972</v>
      </c>
      <c r="HS27" s="28">
        <v>1.1456</v>
      </c>
      <c r="HT27" s="28">
        <v>0.94709230399999955</v>
      </c>
      <c r="HU27" s="28">
        <v>0.34606069999999917</v>
      </c>
      <c r="HV27" s="28">
        <v>1.2244999999999999</v>
      </c>
      <c r="HW27" s="28">
        <v>0.5382165139999987</v>
      </c>
      <c r="HX27" s="28">
        <v>0.65147463199999933</v>
      </c>
      <c r="HY27" s="28">
        <v>1.1877</v>
      </c>
      <c r="HZ27" s="28">
        <v>0.99626446200000029</v>
      </c>
      <c r="IA27" s="28">
        <v>0.85019656999999926</v>
      </c>
      <c r="IB27" s="28">
        <v>1.4236</v>
      </c>
      <c r="IC27" s="28">
        <v>1.4325000000000001</v>
      </c>
      <c r="ID27" s="28">
        <v>0.61452900199999938</v>
      </c>
      <c r="IE27" s="28">
        <v>0.65342582999999999</v>
      </c>
      <c r="IF27" s="28">
        <v>1.0065</v>
      </c>
      <c r="IG27" s="28">
        <v>1.0044999999999999</v>
      </c>
      <c r="IH27" s="29">
        <v>0.87348212333333353</v>
      </c>
      <c r="II27" s="29">
        <v>0.86752778333333358</v>
      </c>
      <c r="IJ27" s="29">
        <v>0.86788656733333303</v>
      </c>
      <c r="IK27" s="29">
        <v>0.82995271317948704</v>
      </c>
      <c r="IL27" s="29">
        <v>0.82822172343589739</v>
      </c>
      <c r="IM27" s="28">
        <v>0.33139999999999997</v>
      </c>
      <c r="IN27" s="28">
        <v>1.4511000000000001</v>
      </c>
      <c r="IO27" s="28">
        <v>0.9314654380000007</v>
      </c>
      <c r="IP27" s="28">
        <v>0.72150000000000003</v>
      </c>
      <c r="IQ27" s="28">
        <v>0.85460000000000003</v>
      </c>
      <c r="IR27" s="28">
        <v>1.0322</v>
      </c>
      <c r="IS27" s="28">
        <v>0.67100000000000004</v>
      </c>
      <c r="IT27" s="28">
        <v>1.0345</v>
      </c>
      <c r="IU27" s="28">
        <v>1.0065</v>
      </c>
      <c r="IV27" s="28">
        <v>0.4617</v>
      </c>
      <c r="IW27" s="28">
        <v>1.2344999999999999</v>
      </c>
      <c r="IX27" s="28">
        <v>1.2246999999999999</v>
      </c>
      <c r="IY27" s="28">
        <v>1.2178</v>
      </c>
      <c r="IZ27" s="28">
        <v>0.85528162200000013</v>
      </c>
      <c r="JA27" s="28">
        <v>1.1944999999999999</v>
      </c>
      <c r="JB27" s="28">
        <v>0.81469999999999998</v>
      </c>
      <c r="JC27" s="28">
        <v>1.3647</v>
      </c>
      <c r="JD27" s="28">
        <v>0.42413604000000071</v>
      </c>
      <c r="JE27" s="28">
        <v>1.038360054</v>
      </c>
      <c r="JF27" s="28">
        <v>0.9164480899999996</v>
      </c>
      <c r="JG27" s="28">
        <v>0.79374306800000016</v>
      </c>
      <c r="JH27" s="28">
        <v>0.60220410799999935</v>
      </c>
      <c r="JI27" s="28">
        <v>1.4312</v>
      </c>
      <c r="JJ27" s="28">
        <v>0.8866166479999994</v>
      </c>
      <c r="JK27" s="28">
        <v>0.93128497600000071</v>
      </c>
      <c r="JL27" s="28">
        <v>0.72673024799999997</v>
      </c>
      <c r="JM27" s="28">
        <v>0.57047972800000069</v>
      </c>
      <c r="JN27" s="28">
        <v>0.87517675000000072</v>
      </c>
      <c r="JO27" s="28">
        <v>8.9680713999999995E-2</v>
      </c>
      <c r="JP27" s="28">
        <v>0.48524922200000087</v>
      </c>
      <c r="JQ27" s="28">
        <v>1.0191672539999999</v>
      </c>
      <c r="JR27" s="28">
        <v>0.63360323000000018</v>
      </c>
      <c r="JS27" s="28">
        <v>1.1247</v>
      </c>
      <c r="JT27" s="28">
        <v>0.86893494199999932</v>
      </c>
      <c r="JU27" s="28">
        <v>1.6547000000000001</v>
      </c>
      <c r="JV27" s="28">
        <v>1.0876999999999999</v>
      </c>
      <c r="JW27" s="28">
        <v>1.2143540019999994</v>
      </c>
      <c r="JX27" s="28">
        <v>1.2576000000000001</v>
      </c>
      <c r="JY27" s="28">
        <v>1.2612000000000001</v>
      </c>
      <c r="JZ27" s="28">
        <v>1.3402000000000001</v>
      </c>
      <c r="KA27" s="28">
        <v>1.1516</v>
      </c>
      <c r="KB27" s="28">
        <v>1.3934</v>
      </c>
      <c r="KC27" s="28">
        <v>0.97199999999999998</v>
      </c>
      <c r="KD27" s="28">
        <v>0.83314671000000096</v>
      </c>
      <c r="KE27" s="28">
        <v>0.88490000000000002</v>
      </c>
      <c r="KF27" s="28">
        <v>1.9682999999999999</v>
      </c>
      <c r="KG27" s="28">
        <v>1.8411</v>
      </c>
      <c r="KH27" s="28">
        <v>1.2622</v>
      </c>
      <c r="KI27" s="28">
        <v>0.59379999999999999</v>
      </c>
      <c r="KJ27" s="28">
        <v>1.4645072440000002</v>
      </c>
      <c r="KK27" s="28">
        <v>1.2553000000000001</v>
      </c>
      <c r="KL27" s="28">
        <v>1.128110506000001</v>
      </c>
      <c r="KM27" s="29">
        <v>0.81333394825641014</v>
      </c>
      <c r="KN27" s="29">
        <v>0.81736841184615361</v>
      </c>
      <c r="KO27" s="29">
        <v>0.82885496087179489</v>
      </c>
      <c r="KP27" s="29">
        <v>0.83008963687179471</v>
      </c>
      <c r="KQ27" s="29">
        <v>0.82761777851282048</v>
      </c>
      <c r="KR27" s="29">
        <v>0.82642159984615382</v>
      </c>
      <c r="KS27" s="29">
        <v>0.81014222241025624</v>
      </c>
      <c r="KT27" s="29">
        <v>0.82052380497435873</v>
      </c>
      <c r="KU27" s="29">
        <v>0.81310406682051251</v>
      </c>
      <c r="KV27" s="29">
        <v>0.81964388487179451</v>
      </c>
      <c r="KW27" s="29">
        <v>0.81978475097212922</v>
      </c>
      <c r="KX27" s="29">
        <v>0.83005313225641042</v>
      </c>
      <c r="KY27" s="28">
        <v>2.4134032180000009</v>
      </c>
      <c r="KZ27" s="29">
        <v>0.80996404210256423</v>
      </c>
      <c r="LA27" s="29">
        <v>0.8309536401538461</v>
      </c>
      <c r="LB27" s="29">
        <v>0.81188955379487182</v>
      </c>
      <c r="LC27" s="29">
        <v>0.82117545984615381</v>
      </c>
      <c r="LD27" s="29">
        <v>0.80322422979487174</v>
      </c>
      <c r="LE27" s="29">
        <v>0.79791705820512793</v>
      </c>
      <c r="LF27" s="28">
        <v>1.2342238799999989</v>
      </c>
      <c r="LG27" s="28">
        <v>0.8592242120000001</v>
      </c>
      <c r="LH27" s="28">
        <v>0.85415016400000043</v>
      </c>
      <c r="LI27" s="28">
        <v>0.58069999999999999</v>
      </c>
      <c r="LJ27" s="28">
        <v>0.29838683200000055</v>
      </c>
      <c r="LK27" s="28">
        <v>0.55555488599999947</v>
      </c>
      <c r="LL27" s="28">
        <v>0.31297523799999993</v>
      </c>
      <c r="LM27" s="28">
        <v>0.19176964599999949</v>
      </c>
      <c r="LN27" s="29">
        <v>0.81876918046153813</v>
      </c>
      <c r="LO27" s="29">
        <v>0.79627187364771457</v>
      </c>
      <c r="LP27" s="29">
        <v>0.79575730359197328</v>
      </c>
      <c r="LQ27" s="29">
        <v>0.79565951778595345</v>
      </c>
      <c r="LR27" s="29">
        <v>0.79649308628539561</v>
      </c>
      <c r="LS27" s="28">
        <v>1.9387289373043481</v>
      </c>
      <c r="LT27" s="28">
        <v>0.26997195739130453</v>
      </c>
      <c r="LU27" s="28">
        <v>1.3906000000000001</v>
      </c>
      <c r="LV27" s="28">
        <v>1.1266934207826085</v>
      </c>
      <c r="LW27" s="28">
        <v>1.2985609821739135</v>
      </c>
      <c r="LX27" s="28">
        <v>1.0845</v>
      </c>
      <c r="LY27" s="28">
        <v>1.3659771804347822</v>
      </c>
      <c r="LZ27" s="28">
        <v>1.4319658573043479</v>
      </c>
      <c r="MA27" s="28">
        <v>0.60975576626086947</v>
      </c>
      <c r="MB27" s="28">
        <v>1.604703959739131</v>
      </c>
      <c r="MC27" s="28">
        <v>1.2928873832173917</v>
      </c>
      <c r="MD27" s="28">
        <v>1.2494863887826091</v>
      </c>
      <c r="ME27" s="28">
        <v>1.2723454665217393</v>
      </c>
      <c r="MF27" s="28">
        <v>1.2564939322608695</v>
      </c>
      <c r="MG27" s="28">
        <v>2.0255999999999998</v>
      </c>
      <c r="MH27" s="28">
        <v>1.2827</v>
      </c>
      <c r="MI27" s="28">
        <v>0.66139999999999999</v>
      </c>
      <c r="MJ27" s="28">
        <v>1.0803504750434785</v>
      </c>
      <c r="MK27" s="28">
        <v>0.55523454904347824</v>
      </c>
      <c r="ML27" s="28">
        <v>0.79462018539130352</v>
      </c>
      <c r="MM27" s="28">
        <v>2.0870560915652177</v>
      </c>
      <c r="MN27" s="29">
        <v>0.80821062148272016</v>
      </c>
      <c r="MO27" s="29">
        <v>0.79424474665105915</v>
      </c>
      <c r="MP27" s="29">
        <v>0.80217098411371235</v>
      </c>
      <c r="MQ27" s="29">
        <v>0.80857394773467106</v>
      </c>
      <c r="MR27" s="28">
        <v>0.72411404095652121</v>
      </c>
      <c r="MS27" s="29">
        <v>0.81252584220958746</v>
      </c>
      <c r="MT27" s="28">
        <v>1.0235000000000001</v>
      </c>
      <c r="MU27" s="29">
        <v>0.80546916375696731</v>
      </c>
      <c r="MV27" s="28">
        <v>0.78911038808695599</v>
      </c>
      <c r="MW27" s="28">
        <v>0.97150000000000003</v>
      </c>
      <c r="MX27" s="28">
        <v>0.88109999999999999</v>
      </c>
      <c r="MY27" s="29">
        <v>0.81700562506354513</v>
      </c>
      <c r="MZ27" s="29">
        <v>0.80753047273355649</v>
      </c>
      <c r="NA27" s="29">
        <v>0.75080000000000002</v>
      </c>
      <c r="NB27" s="28">
        <v>0.65040070130434702</v>
      </c>
      <c r="NC27" s="28">
        <v>0.71590313817391316</v>
      </c>
      <c r="ND27" s="28">
        <v>1.5757000000000001</v>
      </c>
    </row>
    <row r="28" spans="1:368" ht="15" customHeight="1">
      <c r="A28" s="26" t="s">
        <v>393</v>
      </c>
      <c r="B28" s="27" t="s">
        <v>381</v>
      </c>
      <c r="C28" s="17" t="s">
        <v>379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0</v>
      </c>
      <c r="AU28" s="32">
        <v>0</v>
      </c>
      <c r="AV28" s="32">
        <v>0</v>
      </c>
      <c r="AW28" s="32">
        <v>0</v>
      </c>
      <c r="AX28" s="32">
        <v>0</v>
      </c>
      <c r="AY28" s="32">
        <v>0</v>
      </c>
      <c r="AZ28" s="32">
        <v>0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0</v>
      </c>
      <c r="BO28" s="32">
        <v>0</v>
      </c>
      <c r="BP28" s="32">
        <v>0</v>
      </c>
      <c r="BQ28" s="32">
        <v>0</v>
      </c>
      <c r="BR28" s="32">
        <v>0</v>
      </c>
      <c r="BS28" s="32">
        <v>0</v>
      </c>
      <c r="BT28" s="32">
        <v>0</v>
      </c>
      <c r="BU28" s="32">
        <v>0</v>
      </c>
      <c r="BV28" s="32">
        <v>0</v>
      </c>
      <c r="BW28" s="32">
        <v>0</v>
      </c>
      <c r="BX28" s="32">
        <v>0</v>
      </c>
      <c r="BY28" s="32">
        <v>0</v>
      </c>
      <c r="BZ28" s="32">
        <v>0</v>
      </c>
      <c r="CA28" s="32">
        <v>0</v>
      </c>
      <c r="CB28" s="32">
        <v>0</v>
      </c>
      <c r="CC28" s="32">
        <v>0</v>
      </c>
      <c r="CD28" s="32">
        <v>0</v>
      </c>
      <c r="CE28" s="32">
        <v>0</v>
      </c>
      <c r="CF28" s="32">
        <v>0</v>
      </c>
      <c r="CG28" s="32">
        <v>0</v>
      </c>
      <c r="CH28" s="32">
        <v>0</v>
      </c>
      <c r="CI28" s="32">
        <v>0</v>
      </c>
      <c r="CJ28" s="32">
        <v>0</v>
      </c>
      <c r="CK28" s="32">
        <v>0</v>
      </c>
      <c r="CL28" s="32">
        <v>0</v>
      </c>
      <c r="CM28" s="32">
        <v>0</v>
      </c>
      <c r="CN28" s="32">
        <v>0</v>
      </c>
      <c r="CO28" s="32">
        <v>0</v>
      </c>
      <c r="CP28" s="32">
        <v>0</v>
      </c>
      <c r="CQ28" s="32">
        <v>0</v>
      </c>
      <c r="CR28" s="32">
        <v>0</v>
      </c>
      <c r="CS28" s="32">
        <v>0</v>
      </c>
      <c r="CT28" s="32">
        <v>0</v>
      </c>
      <c r="CU28" s="32">
        <v>0</v>
      </c>
      <c r="CV28" s="32">
        <v>0</v>
      </c>
      <c r="CW28" s="32">
        <v>0</v>
      </c>
      <c r="CX28" s="32">
        <v>0</v>
      </c>
      <c r="CY28" s="32">
        <v>0</v>
      </c>
      <c r="CZ28" s="32">
        <v>0</v>
      </c>
      <c r="DA28" s="32">
        <v>0</v>
      </c>
      <c r="DB28" s="32">
        <v>0</v>
      </c>
      <c r="DC28" s="32">
        <v>0</v>
      </c>
      <c r="DD28" s="32">
        <v>0</v>
      </c>
      <c r="DE28" s="32">
        <v>0</v>
      </c>
      <c r="DF28" s="32">
        <v>0</v>
      </c>
      <c r="DG28" s="32">
        <v>0</v>
      </c>
      <c r="DH28" s="32">
        <v>0</v>
      </c>
      <c r="DI28" s="32">
        <v>0</v>
      </c>
      <c r="DJ28" s="32">
        <v>0</v>
      </c>
      <c r="DK28" s="32">
        <v>0</v>
      </c>
      <c r="DL28" s="32">
        <v>0</v>
      </c>
      <c r="DM28" s="32">
        <v>0</v>
      </c>
      <c r="DN28" s="32">
        <v>0</v>
      </c>
      <c r="DO28" s="32">
        <v>0</v>
      </c>
      <c r="DP28" s="32">
        <v>0</v>
      </c>
      <c r="DQ28" s="32">
        <v>0</v>
      </c>
      <c r="DR28" s="32">
        <v>0</v>
      </c>
      <c r="DS28" s="32">
        <v>0</v>
      </c>
      <c r="DT28" s="32">
        <v>0</v>
      </c>
      <c r="DU28" s="32">
        <v>0</v>
      </c>
      <c r="DV28" s="32">
        <v>0</v>
      </c>
      <c r="DW28" s="32">
        <v>0</v>
      </c>
      <c r="DX28" s="32">
        <v>0</v>
      </c>
      <c r="DY28" s="32">
        <v>0</v>
      </c>
      <c r="DZ28" s="32">
        <v>0</v>
      </c>
      <c r="EA28" s="32">
        <v>0</v>
      </c>
      <c r="EB28" s="32">
        <v>0</v>
      </c>
      <c r="EC28" s="32">
        <v>0</v>
      </c>
      <c r="ED28" s="32">
        <v>0</v>
      </c>
      <c r="EE28" s="32">
        <v>0</v>
      </c>
      <c r="EF28" s="32">
        <v>0</v>
      </c>
      <c r="EG28" s="32">
        <v>0</v>
      </c>
      <c r="EH28" s="32">
        <v>0</v>
      </c>
      <c r="EI28" s="32">
        <v>0</v>
      </c>
      <c r="EJ28" s="32">
        <v>0</v>
      </c>
      <c r="EK28" s="32">
        <v>0</v>
      </c>
      <c r="EL28" s="32">
        <v>0</v>
      </c>
      <c r="EM28" s="32">
        <v>0</v>
      </c>
      <c r="EN28" s="32">
        <v>0</v>
      </c>
      <c r="EO28" s="32">
        <v>0</v>
      </c>
      <c r="EP28" s="32">
        <v>0</v>
      </c>
      <c r="EQ28" s="32">
        <v>0</v>
      </c>
      <c r="ER28" s="32">
        <v>0</v>
      </c>
      <c r="ES28" s="32">
        <v>0</v>
      </c>
      <c r="ET28" s="32">
        <v>0</v>
      </c>
      <c r="EU28" s="32">
        <v>0</v>
      </c>
      <c r="EV28" s="32">
        <v>0</v>
      </c>
      <c r="EW28" s="32">
        <v>0</v>
      </c>
      <c r="EX28" s="32">
        <v>0</v>
      </c>
      <c r="EY28" s="32">
        <v>0</v>
      </c>
      <c r="EZ28" s="32">
        <v>0</v>
      </c>
      <c r="FA28" s="32">
        <v>0</v>
      </c>
      <c r="FB28" s="32">
        <v>0</v>
      </c>
      <c r="FC28" s="32">
        <v>0</v>
      </c>
      <c r="FD28" s="32">
        <v>0</v>
      </c>
      <c r="FE28" s="32">
        <v>0</v>
      </c>
      <c r="FF28" s="32">
        <v>0</v>
      </c>
      <c r="FG28" s="32">
        <v>0</v>
      </c>
      <c r="FH28" s="32">
        <v>0</v>
      </c>
      <c r="FI28" s="32">
        <v>0</v>
      </c>
      <c r="FJ28" s="32">
        <v>0</v>
      </c>
      <c r="FK28" s="32">
        <v>0</v>
      </c>
      <c r="FL28" s="32">
        <v>0</v>
      </c>
      <c r="FM28" s="32">
        <v>0</v>
      </c>
      <c r="FN28" s="32">
        <v>0</v>
      </c>
      <c r="FO28" s="32">
        <v>0</v>
      </c>
      <c r="FP28" s="32">
        <v>0</v>
      </c>
      <c r="FQ28" s="32">
        <v>0</v>
      </c>
      <c r="FR28" s="32">
        <v>0</v>
      </c>
      <c r="FS28" s="32">
        <v>0</v>
      </c>
      <c r="FT28" s="32">
        <v>0</v>
      </c>
      <c r="FU28" s="32">
        <v>0</v>
      </c>
      <c r="FV28" s="32">
        <v>0</v>
      </c>
      <c r="FW28" s="32">
        <v>0</v>
      </c>
      <c r="FX28" s="32">
        <v>0</v>
      </c>
      <c r="FY28" s="32">
        <v>0</v>
      </c>
      <c r="FZ28" s="32">
        <v>0</v>
      </c>
      <c r="GA28" s="32">
        <v>0</v>
      </c>
      <c r="GB28" s="32">
        <v>0</v>
      </c>
      <c r="GC28" s="32">
        <v>0</v>
      </c>
      <c r="GD28" s="32">
        <v>0</v>
      </c>
      <c r="GE28" s="32">
        <v>0</v>
      </c>
      <c r="GF28" s="32">
        <v>0</v>
      </c>
      <c r="GG28" s="32">
        <v>0</v>
      </c>
      <c r="GH28" s="32">
        <v>0</v>
      </c>
      <c r="GI28" s="32">
        <v>0</v>
      </c>
      <c r="GJ28" s="32">
        <v>0</v>
      </c>
      <c r="GK28" s="32">
        <v>0</v>
      </c>
      <c r="GL28" s="32">
        <v>0</v>
      </c>
      <c r="GM28" s="32">
        <v>0</v>
      </c>
      <c r="GN28" s="32">
        <v>0</v>
      </c>
      <c r="GO28" s="32">
        <v>0</v>
      </c>
      <c r="GP28" s="32">
        <v>0</v>
      </c>
      <c r="GQ28" s="32">
        <v>0</v>
      </c>
      <c r="GR28" s="32">
        <v>0</v>
      </c>
      <c r="GS28" s="32">
        <v>0</v>
      </c>
      <c r="GT28" s="32">
        <v>0</v>
      </c>
      <c r="GU28" s="32">
        <v>0</v>
      </c>
      <c r="GV28" s="32">
        <v>0</v>
      </c>
      <c r="GW28" s="32">
        <v>0</v>
      </c>
      <c r="GX28" s="32">
        <v>0</v>
      </c>
      <c r="GY28" s="32">
        <v>0</v>
      </c>
      <c r="GZ28" s="32">
        <v>0</v>
      </c>
      <c r="HA28" s="32">
        <v>0</v>
      </c>
      <c r="HB28" s="32">
        <v>0</v>
      </c>
      <c r="HC28" s="32">
        <v>0</v>
      </c>
      <c r="HD28" s="32">
        <v>0</v>
      </c>
      <c r="HE28" s="32">
        <v>0</v>
      </c>
      <c r="HF28" s="32">
        <v>0</v>
      </c>
      <c r="HG28" s="32">
        <v>0</v>
      </c>
      <c r="HH28" s="32">
        <v>0</v>
      </c>
      <c r="HI28" s="32">
        <v>0</v>
      </c>
      <c r="HJ28" s="32">
        <v>0</v>
      </c>
      <c r="HK28" s="32">
        <v>0</v>
      </c>
      <c r="HL28" s="32">
        <v>0</v>
      </c>
      <c r="HM28" s="32">
        <v>0</v>
      </c>
      <c r="HN28" s="32">
        <v>0</v>
      </c>
      <c r="HO28" s="32">
        <v>0</v>
      </c>
      <c r="HP28" s="32">
        <v>0</v>
      </c>
      <c r="HQ28" s="32">
        <v>0</v>
      </c>
      <c r="HR28" s="32">
        <v>0</v>
      </c>
      <c r="HS28" s="32">
        <v>0</v>
      </c>
      <c r="HT28" s="32">
        <v>0</v>
      </c>
      <c r="HU28" s="32">
        <v>0</v>
      </c>
      <c r="HV28" s="32">
        <v>0</v>
      </c>
      <c r="HW28" s="32">
        <v>0</v>
      </c>
      <c r="HX28" s="32">
        <v>0</v>
      </c>
      <c r="HY28" s="32">
        <v>0</v>
      </c>
      <c r="HZ28" s="32">
        <v>0</v>
      </c>
      <c r="IA28" s="32">
        <v>0</v>
      </c>
      <c r="IB28" s="32">
        <v>0</v>
      </c>
      <c r="IC28" s="32">
        <v>0</v>
      </c>
      <c r="ID28" s="32">
        <v>0</v>
      </c>
      <c r="IE28" s="32">
        <v>0</v>
      </c>
      <c r="IF28" s="32">
        <v>0</v>
      </c>
      <c r="IG28" s="32">
        <v>0</v>
      </c>
      <c r="IH28" s="32">
        <v>0</v>
      </c>
      <c r="II28" s="32">
        <v>0</v>
      </c>
      <c r="IJ28" s="32">
        <v>0</v>
      </c>
      <c r="IK28" s="32">
        <v>0</v>
      </c>
      <c r="IL28" s="32">
        <v>0</v>
      </c>
      <c r="IM28" s="32">
        <v>0</v>
      </c>
      <c r="IN28" s="32">
        <v>0</v>
      </c>
      <c r="IO28" s="32">
        <v>0</v>
      </c>
      <c r="IP28" s="32">
        <v>0</v>
      </c>
      <c r="IQ28" s="32">
        <v>0</v>
      </c>
      <c r="IR28" s="32">
        <v>0</v>
      </c>
      <c r="IS28" s="32">
        <v>0</v>
      </c>
      <c r="IT28" s="32">
        <v>0</v>
      </c>
      <c r="IU28" s="32">
        <v>0</v>
      </c>
      <c r="IV28" s="32">
        <v>0</v>
      </c>
      <c r="IW28" s="32">
        <v>0</v>
      </c>
      <c r="IX28" s="32">
        <v>0</v>
      </c>
      <c r="IY28" s="32">
        <v>0</v>
      </c>
      <c r="IZ28" s="32">
        <v>0</v>
      </c>
      <c r="JA28" s="32">
        <v>0</v>
      </c>
      <c r="JB28" s="32">
        <v>0</v>
      </c>
      <c r="JC28" s="32">
        <v>0</v>
      </c>
      <c r="JD28" s="32">
        <v>0</v>
      </c>
      <c r="JE28" s="32">
        <v>0</v>
      </c>
      <c r="JF28" s="32">
        <v>0</v>
      </c>
      <c r="JG28" s="32">
        <v>0</v>
      </c>
      <c r="JH28" s="32">
        <v>0</v>
      </c>
      <c r="JI28" s="32">
        <v>0</v>
      </c>
      <c r="JJ28" s="32">
        <v>0</v>
      </c>
      <c r="JK28" s="32">
        <v>0</v>
      </c>
      <c r="JL28" s="32">
        <v>0</v>
      </c>
      <c r="JM28" s="32">
        <v>0</v>
      </c>
      <c r="JN28" s="32">
        <v>0</v>
      </c>
      <c r="JO28" s="32">
        <v>0</v>
      </c>
      <c r="JP28" s="32">
        <v>0</v>
      </c>
      <c r="JQ28" s="32">
        <v>0</v>
      </c>
      <c r="JR28" s="32">
        <v>0</v>
      </c>
      <c r="JS28" s="32">
        <v>0</v>
      </c>
      <c r="JT28" s="32">
        <v>0</v>
      </c>
      <c r="JU28" s="32">
        <v>0</v>
      </c>
      <c r="JV28" s="32">
        <v>0</v>
      </c>
      <c r="JW28" s="32">
        <v>0</v>
      </c>
      <c r="JX28" s="32">
        <v>0</v>
      </c>
      <c r="JY28" s="32">
        <v>0</v>
      </c>
      <c r="JZ28" s="32">
        <v>0</v>
      </c>
      <c r="KA28" s="32">
        <v>0</v>
      </c>
      <c r="KB28" s="32">
        <v>0</v>
      </c>
      <c r="KC28" s="32">
        <v>0</v>
      </c>
      <c r="KD28" s="32">
        <v>0</v>
      </c>
      <c r="KE28" s="32">
        <v>0</v>
      </c>
      <c r="KF28" s="32">
        <v>0</v>
      </c>
      <c r="KG28" s="32">
        <v>0</v>
      </c>
      <c r="KH28" s="32">
        <v>0</v>
      </c>
      <c r="KI28" s="32">
        <v>0</v>
      </c>
      <c r="KJ28" s="32">
        <v>0</v>
      </c>
      <c r="KK28" s="32">
        <v>0</v>
      </c>
      <c r="KL28" s="32">
        <v>0</v>
      </c>
      <c r="KM28" s="32">
        <v>0</v>
      </c>
      <c r="KN28" s="32">
        <v>0</v>
      </c>
      <c r="KO28" s="32">
        <v>0</v>
      </c>
      <c r="KP28" s="32">
        <v>0</v>
      </c>
      <c r="KQ28" s="32">
        <v>0</v>
      </c>
      <c r="KR28" s="32">
        <v>0</v>
      </c>
      <c r="KS28" s="32">
        <v>0</v>
      </c>
      <c r="KT28" s="32">
        <v>0</v>
      </c>
      <c r="KU28" s="32">
        <v>0</v>
      </c>
      <c r="KV28" s="32">
        <v>0</v>
      </c>
      <c r="KW28" s="32">
        <v>0</v>
      </c>
      <c r="KX28" s="32">
        <v>0</v>
      </c>
      <c r="KY28" s="32">
        <v>0</v>
      </c>
      <c r="KZ28" s="32">
        <v>0</v>
      </c>
      <c r="LA28" s="32">
        <v>0</v>
      </c>
      <c r="LB28" s="32">
        <v>0</v>
      </c>
      <c r="LC28" s="32">
        <v>0</v>
      </c>
      <c r="LD28" s="32">
        <v>0</v>
      </c>
      <c r="LE28" s="32">
        <v>0</v>
      </c>
      <c r="LF28" s="32">
        <v>0</v>
      </c>
      <c r="LG28" s="32">
        <v>0</v>
      </c>
      <c r="LH28" s="32">
        <v>0</v>
      </c>
      <c r="LI28" s="32">
        <v>0</v>
      </c>
      <c r="LJ28" s="32">
        <v>0</v>
      </c>
      <c r="LK28" s="32">
        <v>0</v>
      </c>
      <c r="LL28" s="32">
        <v>0</v>
      </c>
      <c r="LM28" s="32">
        <v>0</v>
      </c>
      <c r="LN28" s="32">
        <v>0</v>
      </c>
      <c r="LO28" s="32">
        <v>0</v>
      </c>
      <c r="LP28" s="32">
        <v>0</v>
      </c>
      <c r="LQ28" s="32">
        <v>0</v>
      </c>
      <c r="LR28" s="32">
        <v>0</v>
      </c>
      <c r="LS28" s="32">
        <v>0</v>
      </c>
      <c r="LT28" s="32">
        <v>0</v>
      </c>
      <c r="LU28" s="32">
        <v>0</v>
      </c>
      <c r="LV28" s="32">
        <v>0</v>
      </c>
      <c r="LW28" s="32">
        <v>0</v>
      </c>
      <c r="LX28" s="32">
        <v>0</v>
      </c>
      <c r="LY28" s="32">
        <v>0</v>
      </c>
      <c r="LZ28" s="32">
        <v>0</v>
      </c>
      <c r="MA28" s="32">
        <v>0</v>
      </c>
      <c r="MB28" s="32">
        <v>0</v>
      </c>
      <c r="MC28" s="32">
        <v>0</v>
      </c>
      <c r="MD28" s="32">
        <v>0</v>
      </c>
      <c r="ME28" s="32">
        <v>0</v>
      </c>
      <c r="MF28" s="32">
        <v>0</v>
      </c>
      <c r="MG28" s="32">
        <v>0</v>
      </c>
      <c r="MH28" s="32">
        <v>0</v>
      </c>
      <c r="MI28" s="32">
        <v>0</v>
      </c>
      <c r="MJ28" s="32">
        <v>0</v>
      </c>
      <c r="MK28" s="32">
        <v>0</v>
      </c>
      <c r="ML28" s="32">
        <v>0</v>
      </c>
      <c r="MM28" s="32">
        <v>0</v>
      </c>
      <c r="MN28" s="32">
        <v>0</v>
      </c>
      <c r="MO28" s="32">
        <v>0</v>
      </c>
      <c r="MP28" s="32">
        <v>0</v>
      </c>
      <c r="MQ28" s="32">
        <v>0</v>
      </c>
      <c r="MR28" s="32">
        <v>0</v>
      </c>
      <c r="MS28" s="32">
        <v>0</v>
      </c>
      <c r="MT28" s="32">
        <v>0</v>
      </c>
      <c r="MU28" s="32">
        <v>0</v>
      </c>
      <c r="MV28" s="32">
        <v>0</v>
      </c>
      <c r="MW28" s="32">
        <v>0</v>
      </c>
      <c r="MX28" s="32">
        <v>0</v>
      </c>
      <c r="MY28" s="32">
        <v>0</v>
      </c>
      <c r="MZ28" s="32">
        <v>0</v>
      </c>
      <c r="NA28" s="32">
        <v>0</v>
      </c>
      <c r="NB28" s="32">
        <v>0</v>
      </c>
      <c r="NC28" s="32">
        <v>0</v>
      </c>
      <c r="ND28" s="32">
        <v>0</v>
      </c>
    </row>
    <row r="29" spans="1:368" ht="48" customHeight="1">
      <c r="A29" s="26" t="s">
        <v>394</v>
      </c>
      <c r="B29" s="27" t="s">
        <v>381</v>
      </c>
      <c r="C29" s="17" t="s">
        <v>379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0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2">
        <v>0</v>
      </c>
      <c r="CR29" s="32">
        <v>0</v>
      </c>
      <c r="CS29" s="32">
        <v>0</v>
      </c>
      <c r="CT29" s="32">
        <v>0</v>
      </c>
      <c r="CU29" s="32">
        <v>0</v>
      </c>
      <c r="CV29" s="32">
        <v>0</v>
      </c>
      <c r="CW29" s="32">
        <v>0</v>
      </c>
      <c r="CX29" s="32">
        <v>0</v>
      </c>
      <c r="CY29" s="32">
        <v>0</v>
      </c>
      <c r="CZ29" s="32">
        <v>0</v>
      </c>
      <c r="DA29" s="32">
        <v>0</v>
      </c>
      <c r="DB29" s="32">
        <v>0</v>
      </c>
      <c r="DC29" s="32">
        <v>0</v>
      </c>
      <c r="DD29" s="32">
        <v>0</v>
      </c>
      <c r="DE29" s="32">
        <v>0</v>
      </c>
      <c r="DF29" s="32">
        <v>0</v>
      </c>
      <c r="DG29" s="32">
        <v>0</v>
      </c>
      <c r="DH29" s="32">
        <v>0</v>
      </c>
      <c r="DI29" s="32">
        <v>0</v>
      </c>
      <c r="DJ29" s="32">
        <v>0</v>
      </c>
      <c r="DK29" s="32">
        <v>0</v>
      </c>
      <c r="DL29" s="32">
        <v>0</v>
      </c>
      <c r="DM29" s="32">
        <v>0</v>
      </c>
      <c r="DN29" s="32">
        <v>0</v>
      </c>
      <c r="DO29" s="32">
        <v>0</v>
      </c>
      <c r="DP29" s="32">
        <v>0</v>
      </c>
      <c r="DQ29" s="32">
        <v>0</v>
      </c>
      <c r="DR29" s="32">
        <v>0</v>
      </c>
      <c r="DS29" s="32">
        <v>0</v>
      </c>
      <c r="DT29" s="32">
        <v>0</v>
      </c>
      <c r="DU29" s="32">
        <v>0</v>
      </c>
      <c r="DV29" s="32">
        <v>0</v>
      </c>
      <c r="DW29" s="32">
        <v>0</v>
      </c>
      <c r="DX29" s="32">
        <v>0</v>
      </c>
      <c r="DY29" s="32">
        <v>0</v>
      </c>
      <c r="DZ29" s="32">
        <v>0</v>
      </c>
      <c r="EA29" s="32">
        <v>0</v>
      </c>
      <c r="EB29" s="32">
        <v>0</v>
      </c>
      <c r="EC29" s="32">
        <v>0</v>
      </c>
      <c r="ED29" s="32">
        <v>0</v>
      </c>
      <c r="EE29" s="32">
        <v>0</v>
      </c>
      <c r="EF29" s="32">
        <v>0</v>
      </c>
      <c r="EG29" s="32">
        <v>0</v>
      </c>
      <c r="EH29" s="32">
        <v>0</v>
      </c>
      <c r="EI29" s="32">
        <v>0</v>
      </c>
      <c r="EJ29" s="32">
        <v>0</v>
      </c>
      <c r="EK29" s="32">
        <v>0</v>
      </c>
      <c r="EL29" s="32">
        <v>0</v>
      </c>
      <c r="EM29" s="32">
        <v>0</v>
      </c>
      <c r="EN29" s="32">
        <v>0</v>
      </c>
      <c r="EO29" s="32">
        <v>0</v>
      </c>
      <c r="EP29" s="32">
        <v>0</v>
      </c>
      <c r="EQ29" s="32">
        <v>0</v>
      </c>
      <c r="ER29" s="32">
        <v>0</v>
      </c>
      <c r="ES29" s="32">
        <v>0</v>
      </c>
      <c r="ET29" s="32">
        <v>0</v>
      </c>
      <c r="EU29" s="32">
        <v>0</v>
      </c>
      <c r="EV29" s="32">
        <v>0</v>
      </c>
      <c r="EW29" s="32">
        <v>0</v>
      </c>
      <c r="EX29" s="32">
        <v>0</v>
      </c>
      <c r="EY29" s="32">
        <v>0</v>
      </c>
      <c r="EZ29" s="32">
        <v>0</v>
      </c>
      <c r="FA29" s="32">
        <v>0</v>
      </c>
      <c r="FB29" s="32">
        <v>0</v>
      </c>
      <c r="FC29" s="32">
        <v>0</v>
      </c>
      <c r="FD29" s="32">
        <v>0</v>
      </c>
      <c r="FE29" s="32">
        <v>0</v>
      </c>
      <c r="FF29" s="32">
        <v>0</v>
      </c>
      <c r="FG29" s="32">
        <v>0</v>
      </c>
      <c r="FH29" s="32">
        <v>0</v>
      </c>
      <c r="FI29" s="32">
        <v>0</v>
      </c>
      <c r="FJ29" s="32">
        <v>0</v>
      </c>
      <c r="FK29" s="32">
        <v>0</v>
      </c>
      <c r="FL29" s="32">
        <v>0</v>
      </c>
      <c r="FM29" s="32">
        <v>0</v>
      </c>
      <c r="FN29" s="32">
        <v>0</v>
      </c>
      <c r="FO29" s="32">
        <v>0</v>
      </c>
      <c r="FP29" s="32">
        <v>0</v>
      </c>
      <c r="FQ29" s="32">
        <v>0</v>
      </c>
      <c r="FR29" s="32">
        <v>0</v>
      </c>
      <c r="FS29" s="32">
        <v>0</v>
      </c>
      <c r="FT29" s="32">
        <v>0</v>
      </c>
      <c r="FU29" s="32">
        <v>0</v>
      </c>
      <c r="FV29" s="32">
        <v>0</v>
      </c>
      <c r="FW29" s="32">
        <v>0</v>
      </c>
      <c r="FX29" s="32">
        <v>0</v>
      </c>
      <c r="FY29" s="32">
        <v>0</v>
      </c>
      <c r="FZ29" s="32">
        <v>0</v>
      </c>
      <c r="GA29" s="32">
        <v>0</v>
      </c>
      <c r="GB29" s="32">
        <v>0</v>
      </c>
      <c r="GC29" s="32">
        <v>0</v>
      </c>
      <c r="GD29" s="32">
        <v>0</v>
      </c>
      <c r="GE29" s="32">
        <v>0</v>
      </c>
      <c r="GF29" s="32">
        <v>0</v>
      </c>
      <c r="GG29" s="32">
        <v>0</v>
      </c>
      <c r="GH29" s="32">
        <v>0</v>
      </c>
      <c r="GI29" s="32">
        <v>0</v>
      </c>
      <c r="GJ29" s="32">
        <v>0</v>
      </c>
      <c r="GK29" s="32">
        <v>0</v>
      </c>
      <c r="GL29" s="32">
        <v>0</v>
      </c>
      <c r="GM29" s="32">
        <v>0</v>
      </c>
      <c r="GN29" s="32">
        <v>0</v>
      </c>
      <c r="GO29" s="32">
        <v>0</v>
      </c>
      <c r="GP29" s="32">
        <v>0</v>
      </c>
      <c r="GQ29" s="32">
        <v>0</v>
      </c>
      <c r="GR29" s="32">
        <v>0</v>
      </c>
      <c r="GS29" s="32">
        <v>0</v>
      </c>
      <c r="GT29" s="32">
        <v>0</v>
      </c>
      <c r="GU29" s="32">
        <v>0</v>
      </c>
      <c r="GV29" s="32">
        <v>0</v>
      </c>
      <c r="GW29" s="32">
        <v>0</v>
      </c>
      <c r="GX29" s="32">
        <v>0</v>
      </c>
      <c r="GY29" s="32">
        <v>0</v>
      </c>
      <c r="GZ29" s="32">
        <v>0</v>
      </c>
      <c r="HA29" s="32">
        <v>0</v>
      </c>
      <c r="HB29" s="32">
        <v>0</v>
      </c>
      <c r="HC29" s="32">
        <v>0</v>
      </c>
      <c r="HD29" s="32">
        <v>0</v>
      </c>
      <c r="HE29" s="32">
        <v>0</v>
      </c>
      <c r="HF29" s="32">
        <v>0</v>
      </c>
      <c r="HG29" s="32">
        <v>0</v>
      </c>
      <c r="HH29" s="32">
        <v>0</v>
      </c>
      <c r="HI29" s="32">
        <v>0</v>
      </c>
      <c r="HJ29" s="32">
        <v>0</v>
      </c>
      <c r="HK29" s="32">
        <v>0</v>
      </c>
      <c r="HL29" s="32">
        <v>0</v>
      </c>
      <c r="HM29" s="32">
        <v>0</v>
      </c>
      <c r="HN29" s="32">
        <v>0</v>
      </c>
      <c r="HO29" s="32">
        <v>0</v>
      </c>
      <c r="HP29" s="32">
        <v>0</v>
      </c>
      <c r="HQ29" s="32">
        <v>0</v>
      </c>
      <c r="HR29" s="32">
        <v>0</v>
      </c>
      <c r="HS29" s="32">
        <v>0</v>
      </c>
      <c r="HT29" s="32">
        <v>0</v>
      </c>
      <c r="HU29" s="32">
        <v>0</v>
      </c>
      <c r="HV29" s="32">
        <v>0</v>
      </c>
      <c r="HW29" s="32">
        <v>0</v>
      </c>
      <c r="HX29" s="32">
        <v>0</v>
      </c>
      <c r="HY29" s="32">
        <v>0</v>
      </c>
      <c r="HZ29" s="32">
        <v>0</v>
      </c>
      <c r="IA29" s="32">
        <v>0</v>
      </c>
      <c r="IB29" s="32">
        <v>0</v>
      </c>
      <c r="IC29" s="32">
        <v>0</v>
      </c>
      <c r="ID29" s="32">
        <v>0</v>
      </c>
      <c r="IE29" s="32">
        <v>0</v>
      </c>
      <c r="IF29" s="32">
        <v>0</v>
      </c>
      <c r="IG29" s="32">
        <v>0</v>
      </c>
      <c r="IH29" s="32">
        <v>0</v>
      </c>
      <c r="II29" s="32">
        <v>0</v>
      </c>
      <c r="IJ29" s="32">
        <v>0</v>
      </c>
      <c r="IK29" s="32">
        <v>0</v>
      </c>
      <c r="IL29" s="32">
        <v>0</v>
      </c>
      <c r="IM29" s="32">
        <v>0</v>
      </c>
      <c r="IN29" s="32">
        <v>0</v>
      </c>
      <c r="IO29" s="32">
        <v>0</v>
      </c>
      <c r="IP29" s="32">
        <v>0</v>
      </c>
      <c r="IQ29" s="32">
        <v>0</v>
      </c>
      <c r="IR29" s="32">
        <v>0</v>
      </c>
      <c r="IS29" s="32">
        <v>0</v>
      </c>
      <c r="IT29" s="32">
        <v>0</v>
      </c>
      <c r="IU29" s="32">
        <v>0</v>
      </c>
      <c r="IV29" s="32">
        <v>0</v>
      </c>
      <c r="IW29" s="32">
        <v>0</v>
      </c>
      <c r="IX29" s="32">
        <v>0</v>
      </c>
      <c r="IY29" s="32">
        <v>0</v>
      </c>
      <c r="IZ29" s="32">
        <v>0</v>
      </c>
      <c r="JA29" s="32">
        <v>0</v>
      </c>
      <c r="JB29" s="32">
        <v>0</v>
      </c>
      <c r="JC29" s="32">
        <v>0</v>
      </c>
      <c r="JD29" s="32">
        <v>0</v>
      </c>
      <c r="JE29" s="32">
        <v>0</v>
      </c>
      <c r="JF29" s="32">
        <v>0</v>
      </c>
      <c r="JG29" s="32">
        <v>0</v>
      </c>
      <c r="JH29" s="32">
        <v>0</v>
      </c>
      <c r="JI29" s="32">
        <v>0</v>
      </c>
      <c r="JJ29" s="32">
        <v>0</v>
      </c>
      <c r="JK29" s="32">
        <v>0</v>
      </c>
      <c r="JL29" s="32">
        <v>0</v>
      </c>
      <c r="JM29" s="32">
        <v>0</v>
      </c>
      <c r="JN29" s="32">
        <v>0</v>
      </c>
      <c r="JO29" s="32">
        <v>0</v>
      </c>
      <c r="JP29" s="32">
        <v>0</v>
      </c>
      <c r="JQ29" s="32">
        <v>0</v>
      </c>
      <c r="JR29" s="32">
        <v>0</v>
      </c>
      <c r="JS29" s="32">
        <v>0</v>
      </c>
      <c r="JT29" s="32">
        <v>0</v>
      </c>
      <c r="JU29" s="32">
        <v>0</v>
      </c>
      <c r="JV29" s="32">
        <v>0</v>
      </c>
      <c r="JW29" s="32">
        <v>0</v>
      </c>
      <c r="JX29" s="32">
        <v>0</v>
      </c>
      <c r="JY29" s="32">
        <v>0</v>
      </c>
      <c r="JZ29" s="32">
        <v>0</v>
      </c>
      <c r="KA29" s="32">
        <v>0</v>
      </c>
      <c r="KB29" s="32">
        <v>0</v>
      </c>
      <c r="KC29" s="32">
        <v>0</v>
      </c>
      <c r="KD29" s="32">
        <v>0</v>
      </c>
      <c r="KE29" s="32">
        <v>0</v>
      </c>
      <c r="KF29" s="32">
        <v>0</v>
      </c>
      <c r="KG29" s="32">
        <v>0</v>
      </c>
      <c r="KH29" s="32">
        <v>0</v>
      </c>
      <c r="KI29" s="32">
        <v>0</v>
      </c>
      <c r="KJ29" s="32">
        <v>0</v>
      </c>
      <c r="KK29" s="32">
        <v>0</v>
      </c>
      <c r="KL29" s="32">
        <v>0</v>
      </c>
      <c r="KM29" s="32">
        <v>0</v>
      </c>
      <c r="KN29" s="32">
        <v>0</v>
      </c>
      <c r="KO29" s="32">
        <v>0</v>
      </c>
      <c r="KP29" s="32">
        <v>0</v>
      </c>
      <c r="KQ29" s="32">
        <v>0</v>
      </c>
      <c r="KR29" s="32">
        <v>0</v>
      </c>
      <c r="KS29" s="32">
        <v>0</v>
      </c>
      <c r="KT29" s="32">
        <v>0</v>
      </c>
      <c r="KU29" s="32">
        <v>0</v>
      </c>
      <c r="KV29" s="32">
        <v>0</v>
      </c>
      <c r="KW29" s="32">
        <v>0</v>
      </c>
      <c r="KX29" s="32">
        <v>0</v>
      </c>
      <c r="KY29" s="32">
        <v>0</v>
      </c>
      <c r="KZ29" s="32">
        <v>0</v>
      </c>
      <c r="LA29" s="32">
        <v>0</v>
      </c>
      <c r="LB29" s="32">
        <v>0</v>
      </c>
      <c r="LC29" s="32">
        <v>0</v>
      </c>
      <c r="LD29" s="32">
        <v>0</v>
      </c>
      <c r="LE29" s="32">
        <v>0</v>
      </c>
      <c r="LF29" s="32">
        <v>0</v>
      </c>
      <c r="LG29" s="32">
        <v>0</v>
      </c>
      <c r="LH29" s="32">
        <v>0</v>
      </c>
      <c r="LI29" s="32">
        <v>0</v>
      </c>
      <c r="LJ29" s="32">
        <v>0</v>
      </c>
      <c r="LK29" s="32">
        <v>0</v>
      </c>
      <c r="LL29" s="32">
        <v>0</v>
      </c>
      <c r="LM29" s="32">
        <v>0</v>
      </c>
      <c r="LN29" s="32">
        <v>0</v>
      </c>
      <c r="LO29" s="32">
        <v>0</v>
      </c>
      <c r="LP29" s="32">
        <v>0</v>
      </c>
      <c r="LQ29" s="32">
        <v>0</v>
      </c>
      <c r="LR29" s="32">
        <v>0</v>
      </c>
      <c r="LS29" s="32">
        <v>0</v>
      </c>
      <c r="LT29" s="32">
        <v>0</v>
      </c>
      <c r="LU29" s="32">
        <v>0</v>
      </c>
      <c r="LV29" s="32">
        <v>0</v>
      </c>
      <c r="LW29" s="32">
        <v>0</v>
      </c>
      <c r="LX29" s="32">
        <v>0</v>
      </c>
      <c r="LY29" s="32">
        <v>0</v>
      </c>
      <c r="LZ29" s="32">
        <v>0</v>
      </c>
      <c r="MA29" s="32">
        <v>0</v>
      </c>
      <c r="MB29" s="32">
        <v>0</v>
      </c>
      <c r="MC29" s="32">
        <v>0</v>
      </c>
      <c r="MD29" s="32">
        <v>0</v>
      </c>
      <c r="ME29" s="32">
        <v>0</v>
      </c>
      <c r="MF29" s="32">
        <v>0</v>
      </c>
      <c r="MG29" s="32">
        <v>0</v>
      </c>
      <c r="MH29" s="32">
        <v>0</v>
      </c>
      <c r="MI29" s="32">
        <v>0</v>
      </c>
      <c r="MJ29" s="32">
        <v>0</v>
      </c>
      <c r="MK29" s="32">
        <v>0</v>
      </c>
      <c r="ML29" s="32">
        <v>0</v>
      </c>
      <c r="MM29" s="32">
        <v>0</v>
      </c>
      <c r="MN29" s="32">
        <v>0</v>
      </c>
      <c r="MO29" s="32">
        <v>0</v>
      </c>
      <c r="MP29" s="32">
        <v>0</v>
      </c>
      <c r="MQ29" s="32">
        <v>0</v>
      </c>
      <c r="MR29" s="32">
        <v>0</v>
      </c>
      <c r="MS29" s="32">
        <v>0</v>
      </c>
      <c r="MT29" s="32">
        <v>0</v>
      </c>
      <c r="MU29" s="32">
        <v>0</v>
      </c>
      <c r="MV29" s="32">
        <v>0</v>
      </c>
      <c r="MW29" s="32">
        <v>0</v>
      </c>
      <c r="MX29" s="32">
        <v>0</v>
      </c>
      <c r="MY29" s="32">
        <v>0</v>
      </c>
      <c r="MZ29" s="32">
        <v>0</v>
      </c>
      <c r="NA29" s="32">
        <v>0</v>
      </c>
      <c r="NB29" s="32">
        <v>0</v>
      </c>
      <c r="NC29" s="32">
        <v>0</v>
      </c>
      <c r="ND29" s="32">
        <v>0</v>
      </c>
    </row>
    <row r="30" spans="1:368" ht="14.25" customHeight="1">
      <c r="A30" s="26" t="s">
        <v>395</v>
      </c>
      <c r="B30" s="27" t="s">
        <v>381</v>
      </c>
      <c r="C30" s="17" t="s">
        <v>379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2">
        <v>0</v>
      </c>
      <c r="CD30" s="32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2">
        <v>0</v>
      </c>
      <c r="CT30" s="32">
        <v>0</v>
      </c>
      <c r="CU30" s="32">
        <v>0</v>
      </c>
      <c r="CV30" s="32">
        <v>0</v>
      </c>
      <c r="CW30" s="32">
        <v>0</v>
      </c>
      <c r="CX30" s="32">
        <v>0</v>
      </c>
      <c r="CY30" s="32">
        <v>0</v>
      </c>
      <c r="CZ30" s="32">
        <v>0</v>
      </c>
      <c r="DA30" s="32">
        <v>0</v>
      </c>
      <c r="DB30" s="32">
        <v>0</v>
      </c>
      <c r="DC30" s="32">
        <v>0</v>
      </c>
      <c r="DD30" s="32">
        <v>0</v>
      </c>
      <c r="DE30" s="32">
        <v>0</v>
      </c>
      <c r="DF30" s="32">
        <v>0</v>
      </c>
      <c r="DG30" s="32">
        <v>0</v>
      </c>
      <c r="DH30" s="32">
        <v>0</v>
      </c>
      <c r="DI30" s="32">
        <v>0</v>
      </c>
      <c r="DJ30" s="32">
        <v>0</v>
      </c>
      <c r="DK30" s="32">
        <v>0</v>
      </c>
      <c r="DL30" s="32">
        <v>0</v>
      </c>
      <c r="DM30" s="32">
        <v>0</v>
      </c>
      <c r="DN30" s="32">
        <v>0</v>
      </c>
      <c r="DO30" s="32">
        <v>0</v>
      </c>
      <c r="DP30" s="32">
        <v>0</v>
      </c>
      <c r="DQ30" s="32">
        <v>0</v>
      </c>
      <c r="DR30" s="32">
        <v>0</v>
      </c>
      <c r="DS30" s="32">
        <v>0</v>
      </c>
      <c r="DT30" s="32">
        <v>0</v>
      </c>
      <c r="DU30" s="32">
        <v>0</v>
      </c>
      <c r="DV30" s="32">
        <v>0</v>
      </c>
      <c r="DW30" s="32">
        <v>0</v>
      </c>
      <c r="DX30" s="32">
        <v>0</v>
      </c>
      <c r="DY30" s="32">
        <v>0</v>
      </c>
      <c r="DZ30" s="32">
        <v>0</v>
      </c>
      <c r="EA30" s="32">
        <v>0</v>
      </c>
      <c r="EB30" s="32">
        <v>0</v>
      </c>
      <c r="EC30" s="32">
        <v>0</v>
      </c>
      <c r="ED30" s="32">
        <v>0</v>
      </c>
      <c r="EE30" s="32">
        <v>0</v>
      </c>
      <c r="EF30" s="32">
        <v>0</v>
      </c>
      <c r="EG30" s="32">
        <v>0</v>
      </c>
      <c r="EH30" s="32">
        <v>0</v>
      </c>
      <c r="EI30" s="32">
        <v>0</v>
      </c>
      <c r="EJ30" s="32">
        <v>0</v>
      </c>
      <c r="EK30" s="32">
        <v>0</v>
      </c>
      <c r="EL30" s="32">
        <v>0</v>
      </c>
      <c r="EM30" s="32">
        <v>0</v>
      </c>
      <c r="EN30" s="32">
        <v>0</v>
      </c>
      <c r="EO30" s="32">
        <v>0</v>
      </c>
      <c r="EP30" s="32">
        <v>0</v>
      </c>
      <c r="EQ30" s="32">
        <v>0</v>
      </c>
      <c r="ER30" s="32">
        <v>0</v>
      </c>
      <c r="ES30" s="32">
        <v>0</v>
      </c>
      <c r="ET30" s="32">
        <v>0</v>
      </c>
      <c r="EU30" s="32">
        <v>0</v>
      </c>
      <c r="EV30" s="32">
        <v>0</v>
      </c>
      <c r="EW30" s="32">
        <v>0</v>
      </c>
      <c r="EX30" s="32">
        <v>0</v>
      </c>
      <c r="EY30" s="32">
        <v>0</v>
      </c>
      <c r="EZ30" s="32">
        <v>0</v>
      </c>
      <c r="FA30" s="32">
        <v>0</v>
      </c>
      <c r="FB30" s="32">
        <v>0</v>
      </c>
      <c r="FC30" s="32">
        <v>0</v>
      </c>
      <c r="FD30" s="32">
        <v>0</v>
      </c>
      <c r="FE30" s="32">
        <v>0</v>
      </c>
      <c r="FF30" s="32">
        <v>0</v>
      </c>
      <c r="FG30" s="32">
        <v>0</v>
      </c>
      <c r="FH30" s="32">
        <v>0</v>
      </c>
      <c r="FI30" s="32">
        <v>0</v>
      </c>
      <c r="FJ30" s="32">
        <v>0</v>
      </c>
      <c r="FK30" s="32">
        <v>0</v>
      </c>
      <c r="FL30" s="32">
        <v>0</v>
      </c>
      <c r="FM30" s="32">
        <v>0</v>
      </c>
      <c r="FN30" s="32">
        <v>0</v>
      </c>
      <c r="FO30" s="32">
        <v>0</v>
      </c>
      <c r="FP30" s="32">
        <v>0</v>
      </c>
      <c r="FQ30" s="32">
        <v>0</v>
      </c>
      <c r="FR30" s="32">
        <v>0</v>
      </c>
      <c r="FS30" s="32">
        <v>0</v>
      </c>
      <c r="FT30" s="32">
        <v>0</v>
      </c>
      <c r="FU30" s="32">
        <v>0</v>
      </c>
      <c r="FV30" s="32">
        <v>0</v>
      </c>
      <c r="FW30" s="32">
        <v>0</v>
      </c>
      <c r="FX30" s="32">
        <v>0</v>
      </c>
      <c r="FY30" s="32">
        <v>0</v>
      </c>
      <c r="FZ30" s="32">
        <v>0</v>
      </c>
      <c r="GA30" s="32">
        <v>0</v>
      </c>
      <c r="GB30" s="32">
        <v>0</v>
      </c>
      <c r="GC30" s="32">
        <v>0</v>
      </c>
      <c r="GD30" s="32">
        <v>0</v>
      </c>
      <c r="GE30" s="32">
        <v>0</v>
      </c>
      <c r="GF30" s="32">
        <v>0</v>
      </c>
      <c r="GG30" s="32">
        <v>0</v>
      </c>
      <c r="GH30" s="32">
        <v>0</v>
      </c>
      <c r="GI30" s="32">
        <v>0</v>
      </c>
      <c r="GJ30" s="32">
        <v>0</v>
      </c>
      <c r="GK30" s="32">
        <v>0</v>
      </c>
      <c r="GL30" s="32">
        <v>0</v>
      </c>
      <c r="GM30" s="32">
        <v>0</v>
      </c>
      <c r="GN30" s="32">
        <v>0</v>
      </c>
      <c r="GO30" s="32">
        <v>0</v>
      </c>
      <c r="GP30" s="32">
        <v>0</v>
      </c>
      <c r="GQ30" s="32">
        <v>0</v>
      </c>
      <c r="GR30" s="32">
        <v>0</v>
      </c>
      <c r="GS30" s="32">
        <v>0</v>
      </c>
      <c r="GT30" s="32">
        <v>0</v>
      </c>
      <c r="GU30" s="32">
        <v>0</v>
      </c>
      <c r="GV30" s="32">
        <v>0</v>
      </c>
      <c r="GW30" s="32">
        <v>0</v>
      </c>
      <c r="GX30" s="32">
        <v>0</v>
      </c>
      <c r="GY30" s="32">
        <v>0</v>
      </c>
      <c r="GZ30" s="32">
        <v>0</v>
      </c>
      <c r="HA30" s="32">
        <v>0</v>
      </c>
      <c r="HB30" s="32">
        <v>0</v>
      </c>
      <c r="HC30" s="32">
        <v>0</v>
      </c>
      <c r="HD30" s="32">
        <v>0</v>
      </c>
      <c r="HE30" s="32">
        <v>0</v>
      </c>
      <c r="HF30" s="32">
        <v>0</v>
      </c>
      <c r="HG30" s="32">
        <v>0</v>
      </c>
      <c r="HH30" s="32">
        <v>0</v>
      </c>
      <c r="HI30" s="32">
        <v>0</v>
      </c>
      <c r="HJ30" s="32">
        <v>0</v>
      </c>
      <c r="HK30" s="32">
        <v>0</v>
      </c>
      <c r="HL30" s="32">
        <v>0</v>
      </c>
      <c r="HM30" s="32">
        <v>0</v>
      </c>
      <c r="HN30" s="32">
        <v>0</v>
      </c>
      <c r="HO30" s="32">
        <v>0</v>
      </c>
      <c r="HP30" s="32">
        <v>0</v>
      </c>
      <c r="HQ30" s="32">
        <v>0</v>
      </c>
      <c r="HR30" s="32">
        <v>0</v>
      </c>
      <c r="HS30" s="32">
        <v>0</v>
      </c>
      <c r="HT30" s="32">
        <v>0</v>
      </c>
      <c r="HU30" s="32">
        <v>0</v>
      </c>
      <c r="HV30" s="32">
        <v>0</v>
      </c>
      <c r="HW30" s="32">
        <v>0</v>
      </c>
      <c r="HX30" s="32">
        <v>0</v>
      </c>
      <c r="HY30" s="32">
        <v>0</v>
      </c>
      <c r="HZ30" s="32">
        <v>0</v>
      </c>
      <c r="IA30" s="32">
        <v>0</v>
      </c>
      <c r="IB30" s="32">
        <v>0</v>
      </c>
      <c r="IC30" s="32">
        <v>0</v>
      </c>
      <c r="ID30" s="32">
        <v>0</v>
      </c>
      <c r="IE30" s="32">
        <v>0</v>
      </c>
      <c r="IF30" s="32">
        <v>0</v>
      </c>
      <c r="IG30" s="32">
        <v>0</v>
      </c>
      <c r="IH30" s="32">
        <v>0</v>
      </c>
      <c r="II30" s="32">
        <v>0</v>
      </c>
      <c r="IJ30" s="32">
        <v>0</v>
      </c>
      <c r="IK30" s="32">
        <v>0</v>
      </c>
      <c r="IL30" s="32">
        <v>0</v>
      </c>
      <c r="IM30" s="32">
        <v>0</v>
      </c>
      <c r="IN30" s="32">
        <v>0</v>
      </c>
      <c r="IO30" s="32">
        <v>0</v>
      </c>
      <c r="IP30" s="32">
        <v>0</v>
      </c>
      <c r="IQ30" s="32">
        <v>0</v>
      </c>
      <c r="IR30" s="32">
        <v>0</v>
      </c>
      <c r="IS30" s="32">
        <v>0</v>
      </c>
      <c r="IT30" s="32">
        <v>0</v>
      </c>
      <c r="IU30" s="32">
        <v>0</v>
      </c>
      <c r="IV30" s="32">
        <v>0</v>
      </c>
      <c r="IW30" s="32">
        <v>0</v>
      </c>
      <c r="IX30" s="32">
        <v>0</v>
      </c>
      <c r="IY30" s="32">
        <v>0</v>
      </c>
      <c r="IZ30" s="32">
        <v>0</v>
      </c>
      <c r="JA30" s="32">
        <v>0</v>
      </c>
      <c r="JB30" s="32">
        <v>0</v>
      </c>
      <c r="JC30" s="32">
        <v>0</v>
      </c>
      <c r="JD30" s="32">
        <v>0</v>
      </c>
      <c r="JE30" s="32">
        <v>0</v>
      </c>
      <c r="JF30" s="32">
        <v>0</v>
      </c>
      <c r="JG30" s="32">
        <v>0</v>
      </c>
      <c r="JH30" s="32">
        <v>0</v>
      </c>
      <c r="JI30" s="32">
        <v>0</v>
      </c>
      <c r="JJ30" s="32">
        <v>0</v>
      </c>
      <c r="JK30" s="32">
        <v>0</v>
      </c>
      <c r="JL30" s="32">
        <v>0</v>
      </c>
      <c r="JM30" s="32">
        <v>0</v>
      </c>
      <c r="JN30" s="32">
        <v>0</v>
      </c>
      <c r="JO30" s="32">
        <v>0</v>
      </c>
      <c r="JP30" s="32">
        <v>0</v>
      </c>
      <c r="JQ30" s="32">
        <v>0</v>
      </c>
      <c r="JR30" s="32">
        <v>0</v>
      </c>
      <c r="JS30" s="32">
        <v>0</v>
      </c>
      <c r="JT30" s="32">
        <v>0</v>
      </c>
      <c r="JU30" s="32">
        <v>0</v>
      </c>
      <c r="JV30" s="32">
        <v>0</v>
      </c>
      <c r="JW30" s="32">
        <v>0</v>
      </c>
      <c r="JX30" s="32">
        <v>0</v>
      </c>
      <c r="JY30" s="32">
        <v>0</v>
      </c>
      <c r="JZ30" s="32">
        <v>0</v>
      </c>
      <c r="KA30" s="32">
        <v>0</v>
      </c>
      <c r="KB30" s="32">
        <v>0</v>
      </c>
      <c r="KC30" s="32">
        <v>0</v>
      </c>
      <c r="KD30" s="32">
        <v>0</v>
      </c>
      <c r="KE30" s="32">
        <v>0</v>
      </c>
      <c r="KF30" s="32">
        <v>0</v>
      </c>
      <c r="KG30" s="32">
        <v>0</v>
      </c>
      <c r="KH30" s="32">
        <v>0</v>
      </c>
      <c r="KI30" s="32">
        <v>0</v>
      </c>
      <c r="KJ30" s="32">
        <v>0</v>
      </c>
      <c r="KK30" s="32">
        <v>0</v>
      </c>
      <c r="KL30" s="32">
        <v>0</v>
      </c>
      <c r="KM30" s="32">
        <v>0</v>
      </c>
      <c r="KN30" s="32">
        <v>0</v>
      </c>
      <c r="KO30" s="32">
        <v>0</v>
      </c>
      <c r="KP30" s="32">
        <v>0</v>
      </c>
      <c r="KQ30" s="32">
        <v>0</v>
      </c>
      <c r="KR30" s="32">
        <v>0</v>
      </c>
      <c r="KS30" s="32">
        <v>0</v>
      </c>
      <c r="KT30" s="32">
        <v>0</v>
      </c>
      <c r="KU30" s="32">
        <v>0</v>
      </c>
      <c r="KV30" s="32">
        <v>0</v>
      </c>
      <c r="KW30" s="32">
        <v>0</v>
      </c>
      <c r="KX30" s="32">
        <v>0</v>
      </c>
      <c r="KY30" s="32">
        <v>0</v>
      </c>
      <c r="KZ30" s="32">
        <v>0</v>
      </c>
      <c r="LA30" s="32">
        <v>0</v>
      </c>
      <c r="LB30" s="32">
        <v>0</v>
      </c>
      <c r="LC30" s="32">
        <v>0</v>
      </c>
      <c r="LD30" s="32">
        <v>0</v>
      </c>
      <c r="LE30" s="32">
        <v>0</v>
      </c>
      <c r="LF30" s="32">
        <v>0</v>
      </c>
      <c r="LG30" s="32">
        <v>0</v>
      </c>
      <c r="LH30" s="32">
        <v>0</v>
      </c>
      <c r="LI30" s="32">
        <v>0</v>
      </c>
      <c r="LJ30" s="32">
        <v>0</v>
      </c>
      <c r="LK30" s="32">
        <v>0</v>
      </c>
      <c r="LL30" s="32">
        <v>0</v>
      </c>
      <c r="LM30" s="32">
        <v>0</v>
      </c>
      <c r="LN30" s="32">
        <v>0</v>
      </c>
      <c r="LO30" s="32">
        <v>0</v>
      </c>
      <c r="LP30" s="32">
        <v>0</v>
      </c>
      <c r="LQ30" s="32">
        <v>0</v>
      </c>
      <c r="LR30" s="32">
        <v>0</v>
      </c>
      <c r="LS30" s="32">
        <v>0</v>
      </c>
      <c r="LT30" s="32">
        <v>0</v>
      </c>
      <c r="LU30" s="32">
        <v>0</v>
      </c>
      <c r="LV30" s="32">
        <v>0</v>
      </c>
      <c r="LW30" s="32">
        <v>0</v>
      </c>
      <c r="LX30" s="32">
        <v>0</v>
      </c>
      <c r="LY30" s="32">
        <v>0</v>
      </c>
      <c r="LZ30" s="32">
        <v>0</v>
      </c>
      <c r="MA30" s="32">
        <v>0</v>
      </c>
      <c r="MB30" s="32">
        <v>0</v>
      </c>
      <c r="MC30" s="32">
        <v>0</v>
      </c>
      <c r="MD30" s="32">
        <v>0</v>
      </c>
      <c r="ME30" s="32">
        <v>0</v>
      </c>
      <c r="MF30" s="32">
        <v>0</v>
      </c>
      <c r="MG30" s="32">
        <v>0</v>
      </c>
      <c r="MH30" s="32">
        <v>0</v>
      </c>
      <c r="MI30" s="32">
        <v>0</v>
      </c>
      <c r="MJ30" s="32">
        <v>0</v>
      </c>
      <c r="MK30" s="32">
        <v>0</v>
      </c>
      <c r="ML30" s="32">
        <v>0</v>
      </c>
      <c r="MM30" s="32">
        <v>0</v>
      </c>
      <c r="MN30" s="32">
        <v>0</v>
      </c>
      <c r="MO30" s="32">
        <v>0</v>
      </c>
      <c r="MP30" s="32">
        <v>0</v>
      </c>
      <c r="MQ30" s="32">
        <v>0</v>
      </c>
      <c r="MR30" s="32">
        <v>0</v>
      </c>
      <c r="MS30" s="32">
        <v>0</v>
      </c>
      <c r="MT30" s="32">
        <v>0</v>
      </c>
      <c r="MU30" s="32">
        <v>0</v>
      </c>
      <c r="MV30" s="32">
        <v>0</v>
      </c>
      <c r="MW30" s="32">
        <v>0</v>
      </c>
      <c r="MX30" s="32">
        <v>0</v>
      </c>
      <c r="MY30" s="32">
        <v>0</v>
      </c>
      <c r="MZ30" s="32">
        <v>0</v>
      </c>
      <c r="NA30" s="32">
        <v>0</v>
      </c>
      <c r="NB30" s="32">
        <v>0</v>
      </c>
      <c r="NC30" s="32">
        <v>0</v>
      </c>
      <c r="ND30" s="32">
        <v>0</v>
      </c>
    </row>
    <row r="31" spans="1:368" ht="24.2" customHeight="1">
      <c r="A31" s="27" t="s">
        <v>396</v>
      </c>
      <c r="B31" s="27" t="s">
        <v>381</v>
      </c>
      <c r="C31" s="17" t="s">
        <v>379</v>
      </c>
      <c r="D31" s="28">
        <v>0.32540000000000002</v>
      </c>
      <c r="E31" s="28">
        <v>0.3145</v>
      </c>
      <c r="F31" s="28">
        <v>0.40352399999999999</v>
      </c>
      <c r="G31" s="28">
        <v>0.67679999999999996</v>
      </c>
      <c r="H31" s="28">
        <v>0.24274799999999999</v>
      </c>
      <c r="I31" s="28">
        <v>0.53449999999999998</v>
      </c>
      <c r="J31" s="28">
        <v>0.42550199999999999</v>
      </c>
      <c r="K31" s="28">
        <v>0.7248</v>
      </c>
      <c r="L31" s="28">
        <v>6.6726000000000008E-2</v>
      </c>
      <c r="M31" s="28">
        <v>0.20532600000000001</v>
      </c>
      <c r="N31" s="28">
        <v>0.99870000000000003</v>
      </c>
      <c r="O31" s="28">
        <v>0.28502099999999997</v>
      </c>
      <c r="P31" s="28">
        <v>0.25225200000000003</v>
      </c>
      <c r="Q31" s="28">
        <v>0.32462100000000005</v>
      </c>
      <c r="R31" s="28">
        <v>0.75051899999999994</v>
      </c>
      <c r="S31" s="28">
        <v>0.43906499999999998</v>
      </c>
      <c r="T31" s="28">
        <v>0.28026899999999999</v>
      </c>
      <c r="U31" s="28">
        <v>0.26640900000000001</v>
      </c>
      <c r="V31" s="28">
        <v>0.53737199999999996</v>
      </c>
      <c r="W31" s="28">
        <v>0.260766</v>
      </c>
      <c r="X31" s="28">
        <v>0.37233899999999998</v>
      </c>
      <c r="Y31" s="28">
        <v>0.37194299999999997</v>
      </c>
      <c r="Z31" s="28">
        <v>8.5238999999999995E-2</v>
      </c>
      <c r="AA31" s="28">
        <v>0.62508599999999992</v>
      </c>
      <c r="AB31" s="28">
        <v>0.83951999999999993</v>
      </c>
      <c r="AC31" s="28">
        <v>0.41213699999999998</v>
      </c>
      <c r="AD31" s="28">
        <v>0.78388199999999997</v>
      </c>
      <c r="AE31" s="28">
        <v>0.50985000000000003</v>
      </c>
      <c r="AF31" s="28">
        <v>0.88519999999999999</v>
      </c>
      <c r="AG31" s="28">
        <v>0.30195</v>
      </c>
      <c r="AH31" s="29">
        <v>0</v>
      </c>
      <c r="AI31" s="29">
        <v>0</v>
      </c>
      <c r="AJ31" s="28">
        <v>0.202653</v>
      </c>
      <c r="AK31" s="28">
        <v>0.26235000000000003</v>
      </c>
      <c r="AL31" s="28">
        <v>0.54855900000000002</v>
      </c>
      <c r="AM31" s="28">
        <v>0.59845500000000007</v>
      </c>
      <c r="AN31" s="28">
        <v>1.0221</v>
      </c>
      <c r="AO31" s="28">
        <v>0.74051999999999996</v>
      </c>
      <c r="AP31" s="28">
        <v>1.3511</v>
      </c>
      <c r="AQ31" s="28">
        <v>1.3601000000000001</v>
      </c>
      <c r="AR31" s="28">
        <v>6.0389999999999999E-2</v>
      </c>
      <c r="AS31" s="29">
        <v>0</v>
      </c>
      <c r="AT31" s="28">
        <v>0.27799200000000002</v>
      </c>
      <c r="AU31" s="28">
        <v>0.67735800000000002</v>
      </c>
      <c r="AV31" s="28">
        <v>0.73774799999999996</v>
      </c>
      <c r="AW31" s="28">
        <v>0.634293</v>
      </c>
      <c r="AX31" s="28">
        <v>0.97277400000000003</v>
      </c>
      <c r="AY31" s="28">
        <v>0.60627600000000004</v>
      </c>
      <c r="AZ31" s="28">
        <v>0.76358700000000002</v>
      </c>
      <c r="BA31" s="28">
        <v>0.49995000000000001</v>
      </c>
      <c r="BB31" s="28">
        <v>0.75289499999999998</v>
      </c>
      <c r="BC31" s="28">
        <v>0.70468200000000003</v>
      </c>
      <c r="BD31" s="28">
        <v>0.23166</v>
      </c>
      <c r="BE31" s="28">
        <v>0.713592</v>
      </c>
      <c r="BF31" s="28">
        <v>0.78447599999999995</v>
      </c>
      <c r="BG31" s="28">
        <v>0.944658</v>
      </c>
      <c r="BH31" s="28">
        <v>0.24878700000000001</v>
      </c>
      <c r="BI31" s="28">
        <v>0.64102499999999996</v>
      </c>
      <c r="BJ31" s="28">
        <v>0.41916599999999998</v>
      </c>
      <c r="BK31" s="28">
        <v>0.78774299999999997</v>
      </c>
      <c r="BL31" s="28">
        <v>0.80081099999999994</v>
      </c>
      <c r="BM31" s="28">
        <v>0.84219299999999997</v>
      </c>
      <c r="BN31" s="28">
        <v>0.83872799999999992</v>
      </c>
      <c r="BO31" s="28">
        <v>0.94525199999999998</v>
      </c>
      <c r="BP31" s="28">
        <v>0.87209100000000006</v>
      </c>
      <c r="BQ31" s="28">
        <v>1.011978</v>
      </c>
      <c r="BR31" s="28">
        <v>0.53351100000000007</v>
      </c>
      <c r="BS31" s="28">
        <v>0.49460399999999999</v>
      </c>
      <c r="BT31" s="28">
        <v>0.35491499999999998</v>
      </c>
      <c r="BU31" s="28">
        <v>0.40263300000000002</v>
      </c>
      <c r="BV31" s="28">
        <v>0.19750500000000001</v>
      </c>
      <c r="BW31" s="28">
        <v>6.1874999999999999E-2</v>
      </c>
      <c r="BX31" s="28">
        <v>0.50519700000000001</v>
      </c>
      <c r="BY31" s="28">
        <v>0.48797099999999999</v>
      </c>
      <c r="BZ31" s="28">
        <v>0.78249599999999997</v>
      </c>
      <c r="CA31" s="28">
        <v>2.9699999999999997E-2</v>
      </c>
      <c r="CB31" s="28">
        <v>0.72121500000000005</v>
      </c>
      <c r="CC31" s="28">
        <v>1.0393019999999999</v>
      </c>
      <c r="CD31" s="28">
        <v>0.28581299999999998</v>
      </c>
      <c r="CE31" s="28">
        <v>0.43738200000000005</v>
      </c>
      <c r="CF31" s="28">
        <v>0.74616300000000002</v>
      </c>
      <c r="CG31" s="28">
        <v>0.25185600000000002</v>
      </c>
      <c r="CH31" s="28">
        <v>0.54360900000000001</v>
      </c>
      <c r="CI31" s="28">
        <v>0.75378599999999996</v>
      </c>
      <c r="CJ31" s="28">
        <v>0.6052860000000001</v>
      </c>
      <c r="CK31" s="28">
        <v>0.88931700000000002</v>
      </c>
      <c r="CL31" s="28">
        <v>0.70755299999999999</v>
      </c>
      <c r="CM31" s="28">
        <v>0.63518399999999997</v>
      </c>
      <c r="CN31" s="28">
        <v>0.74586599999999992</v>
      </c>
      <c r="CO31" s="28">
        <v>0.74408400000000008</v>
      </c>
      <c r="CP31" s="28">
        <v>0.85219199999999995</v>
      </c>
      <c r="CQ31" s="28">
        <v>0.314523</v>
      </c>
      <c r="CR31" s="28">
        <v>0.225324</v>
      </c>
      <c r="CS31" s="28">
        <v>0.84229200000000004</v>
      </c>
      <c r="CT31" s="28">
        <v>0.72566999999999993</v>
      </c>
      <c r="CU31" s="28">
        <v>0.81754199999999999</v>
      </c>
      <c r="CV31" s="28">
        <v>0.53786699999999998</v>
      </c>
      <c r="CW31" s="28">
        <v>0.60954300000000006</v>
      </c>
      <c r="CX31" s="28">
        <v>0.70280100000000001</v>
      </c>
      <c r="CY31" s="29">
        <v>0</v>
      </c>
      <c r="CZ31" s="29">
        <v>0</v>
      </c>
      <c r="DA31" s="28">
        <v>0.66102299999999992</v>
      </c>
      <c r="DB31" s="28">
        <v>0.27799200000000002</v>
      </c>
      <c r="DC31" s="28">
        <v>0.67151700000000003</v>
      </c>
      <c r="DD31" s="28">
        <v>0.72359099999999998</v>
      </c>
      <c r="DE31" s="28">
        <v>0.62251200000000007</v>
      </c>
      <c r="DF31" s="28">
        <v>0.659439</v>
      </c>
      <c r="DG31" s="28">
        <v>0.73250099999999996</v>
      </c>
      <c r="DH31" s="28">
        <v>0.7768529999999999</v>
      </c>
      <c r="DI31" s="28">
        <v>0.626274</v>
      </c>
      <c r="DJ31" s="28">
        <v>0.72586799999999996</v>
      </c>
      <c r="DK31" s="28">
        <v>0.227799</v>
      </c>
      <c r="DL31" s="28">
        <v>0.34649999999999997</v>
      </c>
      <c r="DM31" s="28">
        <v>0.34937099999999999</v>
      </c>
      <c r="DN31" s="28">
        <v>0.358182</v>
      </c>
      <c r="DO31" s="28">
        <v>0.34135199999999999</v>
      </c>
      <c r="DP31" s="28">
        <v>0.75536999999999999</v>
      </c>
      <c r="DQ31" s="28">
        <v>0.918126</v>
      </c>
      <c r="DR31" s="28">
        <v>0.6721109999999999</v>
      </c>
      <c r="DS31" s="28">
        <v>0.89050499999999999</v>
      </c>
      <c r="DT31" s="28">
        <v>0.84536100000000003</v>
      </c>
      <c r="DU31" s="28">
        <v>0.75131100000000006</v>
      </c>
      <c r="DV31" s="28">
        <v>0.83803499999999997</v>
      </c>
      <c r="DW31" s="28">
        <v>0.81120000000000003</v>
      </c>
      <c r="DX31" s="29">
        <v>0</v>
      </c>
      <c r="DY31" s="28">
        <v>0.76329000000000002</v>
      </c>
      <c r="DZ31" s="28">
        <v>0.72408600000000001</v>
      </c>
      <c r="EA31" s="28">
        <v>0.71972999999999998</v>
      </c>
      <c r="EB31" s="29">
        <v>0</v>
      </c>
      <c r="EC31" s="29">
        <v>0</v>
      </c>
      <c r="ED31" s="28">
        <v>0.68646600000000002</v>
      </c>
      <c r="EE31" s="29">
        <v>0</v>
      </c>
      <c r="EF31" s="29">
        <v>0</v>
      </c>
      <c r="EG31" s="28">
        <v>0.82640000000000002</v>
      </c>
      <c r="EH31" s="28">
        <v>0.39302999999999999</v>
      </c>
      <c r="EI31" s="29">
        <v>0</v>
      </c>
      <c r="EJ31" s="29">
        <v>0</v>
      </c>
      <c r="EK31" s="28">
        <v>0.81120000000000003</v>
      </c>
      <c r="EL31" s="28">
        <v>0.29086200000000001</v>
      </c>
      <c r="EM31" s="28">
        <v>0.6512</v>
      </c>
      <c r="EN31" s="28">
        <v>0.65159999999999996</v>
      </c>
      <c r="EO31" s="28">
        <v>0.60162300000000002</v>
      </c>
      <c r="EP31" s="28">
        <v>0.25284600000000002</v>
      </c>
      <c r="EQ31" s="28">
        <v>0.6411</v>
      </c>
      <c r="ER31" s="28">
        <v>0.14038200000000001</v>
      </c>
      <c r="ES31" s="28">
        <v>0.74260000000000004</v>
      </c>
      <c r="ET31" s="28">
        <v>1.1011</v>
      </c>
      <c r="EU31" s="28">
        <v>1.1113999999999999</v>
      </c>
      <c r="EV31" s="28">
        <v>0.8629</v>
      </c>
      <c r="EW31" s="28">
        <v>0.91110000000000002</v>
      </c>
      <c r="EX31" s="28">
        <v>0.24146100000000001</v>
      </c>
      <c r="EY31" s="28">
        <v>0.13869899999999999</v>
      </c>
      <c r="EZ31" s="28">
        <v>0.35877599999999998</v>
      </c>
      <c r="FA31" s="28">
        <v>0.24769799999999997</v>
      </c>
      <c r="FB31" s="28">
        <v>0.56231999999999993</v>
      </c>
      <c r="FC31" s="28">
        <v>0.40411799999999998</v>
      </c>
      <c r="FD31" s="28">
        <v>0.25819199999999998</v>
      </c>
      <c r="FE31" s="28">
        <v>0.14038200000000001</v>
      </c>
      <c r="FF31" s="28">
        <v>0.24482699999999999</v>
      </c>
      <c r="FG31" s="28">
        <v>0.28650599999999998</v>
      </c>
      <c r="FH31" s="28">
        <v>0.37124999999999997</v>
      </c>
      <c r="FI31" s="28">
        <v>0.167211</v>
      </c>
      <c r="FJ31" s="28">
        <v>0.22245300000000001</v>
      </c>
      <c r="FK31" s="29">
        <v>0</v>
      </c>
      <c r="FL31" s="29">
        <v>0</v>
      </c>
      <c r="FM31" s="29">
        <v>0</v>
      </c>
      <c r="FN31" s="29">
        <v>0</v>
      </c>
      <c r="FO31" s="28">
        <v>0.151866</v>
      </c>
      <c r="FP31" s="28">
        <v>0.27779400000000004</v>
      </c>
      <c r="FQ31" s="28">
        <v>0.588951</v>
      </c>
      <c r="FR31" s="28">
        <v>0.602217</v>
      </c>
      <c r="FS31" s="28">
        <v>0.65834999999999999</v>
      </c>
      <c r="FT31" s="28">
        <v>0.69092100000000001</v>
      </c>
      <c r="FU31" s="28">
        <v>0.7199279999999999</v>
      </c>
      <c r="FV31" s="28">
        <v>0.9123</v>
      </c>
      <c r="FW31" s="28">
        <v>0.83220000000000005</v>
      </c>
      <c r="FX31" s="28">
        <v>0.86980000000000002</v>
      </c>
      <c r="FY31" s="28">
        <v>0.82330000000000003</v>
      </c>
      <c r="FZ31" s="28">
        <v>0.81110000000000004</v>
      </c>
      <c r="GA31" s="28">
        <v>0.85209999999999997</v>
      </c>
      <c r="GB31" s="28">
        <v>0.81440000000000001</v>
      </c>
      <c r="GC31" s="28">
        <v>0.86539999999999995</v>
      </c>
      <c r="GD31" s="28">
        <v>0.52588800000000002</v>
      </c>
      <c r="GE31" s="28">
        <v>0.84560000000000002</v>
      </c>
      <c r="GF31" s="28">
        <v>0.86209999999999998</v>
      </c>
      <c r="GG31" s="28">
        <v>0.57879999999999998</v>
      </c>
      <c r="GH31" s="28">
        <v>0.15632100000000002</v>
      </c>
      <c r="GI31" s="28">
        <v>0.78507000000000005</v>
      </c>
      <c r="GJ31" s="28">
        <v>0.36818099999999998</v>
      </c>
      <c r="GK31" s="28">
        <v>0.66429000000000005</v>
      </c>
      <c r="GL31" s="28">
        <v>9.4347E-2</v>
      </c>
      <c r="GM31" s="28">
        <v>0.16097400000000001</v>
      </c>
      <c r="GN31" s="28">
        <v>0.8976329999999999</v>
      </c>
      <c r="GO31" s="28">
        <v>0.83109999999999995</v>
      </c>
      <c r="GP31" s="28">
        <v>0.78139999999999998</v>
      </c>
      <c r="GQ31" s="28">
        <v>0.68110000000000004</v>
      </c>
      <c r="GR31" s="28">
        <v>0.60578100000000001</v>
      </c>
      <c r="GS31" s="28">
        <v>0.72109999999999996</v>
      </c>
      <c r="GT31" s="28">
        <v>0.68131799999999998</v>
      </c>
      <c r="GU31" s="28">
        <v>0.77437800000000001</v>
      </c>
      <c r="GV31" s="28">
        <v>0.68606999999999996</v>
      </c>
      <c r="GW31" s="28">
        <v>0.80308800000000002</v>
      </c>
      <c r="GX31" s="28">
        <v>0.67755600000000005</v>
      </c>
      <c r="GY31" s="28">
        <v>0.47500199999999998</v>
      </c>
      <c r="GZ31" s="28">
        <v>0.82110000000000005</v>
      </c>
      <c r="HA31" s="28">
        <v>0.86319999999999997</v>
      </c>
      <c r="HB31" s="28">
        <v>0.80041499999999999</v>
      </c>
      <c r="HC31" s="28">
        <v>0.42896699999999999</v>
      </c>
      <c r="HD31" s="28">
        <v>0.82440000000000002</v>
      </c>
      <c r="HE31" s="28">
        <v>0.70161300000000004</v>
      </c>
      <c r="HF31" s="28">
        <v>0.56598300000000001</v>
      </c>
      <c r="HG31" s="28">
        <v>0.67874400000000001</v>
      </c>
      <c r="HH31" s="28">
        <v>0.72309600000000007</v>
      </c>
      <c r="HI31" s="28">
        <v>0.72220499999999999</v>
      </c>
      <c r="HJ31" s="28">
        <v>0.59964300000000004</v>
      </c>
      <c r="HK31" s="28">
        <v>0.82783800000000007</v>
      </c>
      <c r="HL31" s="28">
        <v>0.17572499999999999</v>
      </c>
      <c r="HM31" s="28">
        <v>0.78449999999999998</v>
      </c>
      <c r="HN31" s="28">
        <v>0.685971</v>
      </c>
      <c r="HO31" s="28">
        <v>0.68389199999999994</v>
      </c>
      <c r="HP31" s="28">
        <v>0.69567299999999999</v>
      </c>
      <c r="HQ31" s="28">
        <v>0.61241400000000001</v>
      </c>
      <c r="HR31" s="28">
        <v>0.28502099999999997</v>
      </c>
      <c r="HS31" s="28">
        <v>0.11385000000000001</v>
      </c>
      <c r="HT31" s="28">
        <v>0.61003799999999997</v>
      </c>
      <c r="HU31" s="28">
        <v>0.228294</v>
      </c>
      <c r="HV31" s="28">
        <v>0.74339100000000002</v>
      </c>
      <c r="HW31" s="28">
        <v>0.94110000000000005</v>
      </c>
      <c r="HX31" s="28">
        <v>0.84109999999999996</v>
      </c>
      <c r="HY31" s="28">
        <v>0.78979999999999995</v>
      </c>
      <c r="HZ31" s="28">
        <v>0.69520000000000004</v>
      </c>
      <c r="IA31" s="28">
        <v>0.64102499999999996</v>
      </c>
      <c r="IB31" s="28">
        <v>0.62538300000000002</v>
      </c>
      <c r="IC31" s="28">
        <v>0.7279469999999999</v>
      </c>
      <c r="ID31" s="28">
        <v>0.62449200000000005</v>
      </c>
      <c r="IE31" s="28">
        <v>0.99623699999999993</v>
      </c>
      <c r="IF31" s="28">
        <v>0.72081899999999999</v>
      </c>
      <c r="IG31" s="28">
        <v>0.90129599999999999</v>
      </c>
      <c r="IH31" s="29">
        <v>0</v>
      </c>
      <c r="II31" s="29">
        <v>0</v>
      </c>
      <c r="IJ31" s="29">
        <v>0</v>
      </c>
      <c r="IK31" s="29">
        <v>0</v>
      </c>
      <c r="IL31" s="29">
        <v>0</v>
      </c>
      <c r="IM31" s="28">
        <v>0.36075600000000002</v>
      </c>
      <c r="IN31" s="28">
        <v>0.322938</v>
      </c>
      <c r="IO31" s="28">
        <v>0.76606200000000002</v>
      </c>
      <c r="IP31" s="28">
        <v>0.77299200000000001</v>
      </c>
      <c r="IQ31" s="28">
        <v>0.75863700000000001</v>
      </c>
      <c r="IR31" s="28">
        <v>0.79150500000000001</v>
      </c>
      <c r="IS31" s="28">
        <v>0.70161300000000004</v>
      </c>
      <c r="IT31" s="28">
        <v>0.78477299999999994</v>
      </c>
      <c r="IU31" s="28">
        <v>0.73052099999999998</v>
      </c>
      <c r="IV31" s="28">
        <v>0.60271200000000003</v>
      </c>
      <c r="IW31" s="28">
        <v>0.68270399999999998</v>
      </c>
      <c r="IX31" s="28">
        <v>0.7279469999999999</v>
      </c>
      <c r="IY31" s="28">
        <v>0.65399399999999996</v>
      </c>
      <c r="IZ31" s="28">
        <v>0.80843399999999999</v>
      </c>
      <c r="JA31" s="28">
        <v>0.65092499999999998</v>
      </c>
      <c r="JB31" s="28">
        <v>0.66201299999999996</v>
      </c>
      <c r="JC31" s="28">
        <v>0.79437599999999997</v>
      </c>
      <c r="JD31" s="28">
        <v>0.85258800000000001</v>
      </c>
      <c r="JE31" s="28">
        <v>0.97762500000000008</v>
      </c>
      <c r="JF31" s="28">
        <v>0.77289299999999994</v>
      </c>
      <c r="JG31" s="28">
        <v>0.79833600000000005</v>
      </c>
      <c r="JH31" s="28">
        <v>1.3186800000000001</v>
      </c>
      <c r="JI31" s="28">
        <v>0.45807300000000001</v>
      </c>
      <c r="JJ31" s="28">
        <v>0.90555299999999994</v>
      </c>
      <c r="JK31" s="28">
        <v>0.79704900000000001</v>
      </c>
      <c r="JL31" s="28">
        <v>1.0227689999999998</v>
      </c>
      <c r="JM31" s="28">
        <v>1.3792679999999999</v>
      </c>
      <c r="JN31" s="28">
        <v>0.93772800000000001</v>
      </c>
      <c r="JO31" s="28">
        <v>1.3625370000000001</v>
      </c>
      <c r="JP31" s="28">
        <v>0.93059999999999998</v>
      </c>
      <c r="JQ31" s="28">
        <v>0.73061999999999994</v>
      </c>
      <c r="JR31" s="28">
        <v>0.61904700000000001</v>
      </c>
      <c r="JS31" s="28">
        <v>0.60310799999999998</v>
      </c>
      <c r="JT31" s="28">
        <v>0.43748100000000001</v>
      </c>
      <c r="JU31" s="28">
        <v>3.8510999999999997E-2</v>
      </c>
      <c r="JV31" s="28">
        <v>3.6728999999999998E-2</v>
      </c>
      <c r="JW31" s="28">
        <v>0.13780799999999999</v>
      </c>
      <c r="JX31" s="28">
        <v>0.58261499999999999</v>
      </c>
      <c r="JY31" s="28">
        <v>0.58400099999999999</v>
      </c>
      <c r="JZ31" s="28">
        <v>0.59340599999999999</v>
      </c>
      <c r="KA31" s="28">
        <v>0.53984699999999997</v>
      </c>
      <c r="KB31" s="28">
        <v>0.58004099999999992</v>
      </c>
      <c r="KC31" s="28">
        <v>0.89228699999999994</v>
      </c>
      <c r="KD31" s="28">
        <v>0.70121699999999998</v>
      </c>
      <c r="KE31" s="28">
        <v>1.051974</v>
      </c>
      <c r="KF31" s="28">
        <v>0.457677</v>
      </c>
      <c r="KG31" s="28">
        <v>0.491535</v>
      </c>
      <c r="KH31" s="28">
        <v>0.32749200000000001</v>
      </c>
      <c r="KI31" s="28">
        <v>0.91030500000000003</v>
      </c>
      <c r="KJ31" s="28">
        <v>0.72725400000000007</v>
      </c>
      <c r="KK31" s="28">
        <v>0.76833899999999999</v>
      </c>
      <c r="KL31" s="28">
        <v>0.75111300000000003</v>
      </c>
      <c r="KM31" s="29">
        <v>0</v>
      </c>
      <c r="KN31" s="29">
        <v>0</v>
      </c>
      <c r="KO31" s="29">
        <v>0</v>
      </c>
      <c r="KP31" s="29">
        <v>0</v>
      </c>
      <c r="KQ31" s="29">
        <v>0</v>
      </c>
      <c r="KR31" s="29">
        <v>0</v>
      </c>
      <c r="KS31" s="29">
        <v>0</v>
      </c>
      <c r="KT31" s="29">
        <v>0</v>
      </c>
      <c r="KU31" s="29">
        <v>0</v>
      </c>
      <c r="KV31" s="29">
        <v>0</v>
      </c>
      <c r="KW31" s="29">
        <v>0</v>
      </c>
      <c r="KX31" s="29">
        <v>0</v>
      </c>
      <c r="KY31" s="28">
        <v>0.77566499999999994</v>
      </c>
      <c r="KZ31" s="29">
        <v>0</v>
      </c>
      <c r="LA31" s="29">
        <v>0</v>
      </c>
      <c r="LB31" s="29">
        <v>0</v>
      </c>
      <c r="LC31" s="29">
        <v>0</v>
      </c>
      <c r="LD31" s="29">
        <v>0</v>
      </c>
      <c r="LE31" s="29">
        <v>0</v>
      </c>
      <c r="LF31" s="28">
        <v>0.65132100000000004</v>
      </c>
      <c r="LG31" s="28">
        <v>1.06128</v>
      </c>
      <c r="LH31" s="28">
        <v>0.7080479999999999</v>
      </c>
      <c r="LI31" s="28">
        <v>0.321849</v>
      </c>
      <c r="LJ31" s="28">
        <v>0.92050199999999993</v>
      </c>
      <c r="LK31" s="28">
        <v>0.19017899999999999</v>
      </c>
      <c r="LL31" s="28">
        <v>0.74339100000000002</v>
      </c>
      <c r="LM31" s="28">
        <v>0.86129999999999995</v>
      </c>
      <c r="LN31" s="29">
        <v>0</v>
      </c>
      <c r="LO31" s="29">
        <v>0</v>
      </c>
      <c r="LP31" s="29">
        <v>0</v>
      </c>
      <c r="LQ31" s="29">
        <v>0</v>
      </c>
      <c r="LR31" s="29">
        <v>0</v>
      </c>
      <c r="LS31" s="28">
        <v>0.28185300000000002</v>
      </c>
      <c r="LT31" s="28">
        <v>1.434906</v>
      </c>
      <c r="LU31" s="28">
        <v>0.59934600000000005</v>
      </c>
      <c r="LV31" s="28">
        <v>0.77596200000000004</v>
      </c>
      <c r="LW31" s="28">
        <v>0.21047400000000002</v>
      </c>
      <c r="LX31" s="28">
        <v>0.71418599999999999</v>
      </c>
      <c r="LY31" s="28">
        <v>0.64795499999999995</v>
      </c>
      <c r="LZ31" s="28">
        <v>0.36441899999999999</v>
      </c>
      <c r="MA31" s="28">
        <v>0.83407500000000001</v>
      </c>
      <c r="MB31" s="28">
        <v>0.54539099999999996</v>
      </c>
      <c r="MC31" s="28">
        <v>0</v>
      </c>
      <c r="MD31" s="28">
        <v>0</v>
      </c>
      <c r="ME31" s="28">
        <v>0</v>
      </c>
      <c r="MF31" s="28">
        <v>0</v>
      </c>
      <c r="MG31" s="28">
        <v>0.61340400000000006</v>
      </c>
      <c r="MH31" s="28">
        <v>0.24037199999999997</v>
      </c>
      <c r="MI31" s="28">
        <v>0.38105100000000003</v>
      </c>
      <c r="MJ31" s="28">
        <v>0.25165799999999999</v>
      </c>
      <c r="MK31" s="28">
        <v>0.66339900000000007</v>
      </c>
      <c r="ML31" s="28">
        <v>0.59241600000000005</v>
      </c>
      <c r="MM31" s="28">
        <v>0.31353300000000001</v>
      </c>
      <c r="MN31" s="29">
        <v>0</v>
      </c>
      <c r="MO31" s="29">
        <v>0</v>
      </c>
      <c r="MP31" s="29">
        <v>0</v>
      </c>
      <c r="MQ31" s="29">
        <v>0</v>
      </c>
      <c r="MR31" s="28">
        <v>0.81100800000000006</v>
      </c>
      <c r="MS31" s="29">
        <v>0</v>
      </c>
      <c r="MT31" s="28">
        <v>0.73675799999999991</v>
      </c>
      <c r="MU31" s="29">
        <v>0</v>
      </c>
      <c r="MV31" s="28">
        <v>0.68250600000000006</v>
      </c>
      <c r="MW31" s="28">
        <v>0.90659999999999996</v>
      </c>
      <c r="MX31" s="28">
        <v>0.91049999999999998</v>
      </c>
      <c r="MY31" s="29">
        <v>0</v>
      </c>
      <c r="MZ31" s="29">
        <v>0</v>
      </c>
      <c r="NA31" s="29">
        <v>0</v>
      </c>
      <c r="NB31" s="28">
        <v>0.18839700000000001</v>
      </c>
      <c r="NC31" s="28">
        <v>0.79803900000000005</v>
      </c>
      <c r="ND31" s="28">
        <v>0.28510000000000002</v>
      </c>
    </row>
    <row r="32" spans="1:368" ht="14.25" customHeight="1">
      <c r="A32" s="26" t="s">
        <v>397</v>
      </c>
      <c r="B32" s="27" t="s">
        <v>381</v>
      </c>
      <c r="C32" s="17" t="s">
        <v>379</v>
      </c>
      <c r="D32" s="32">
        <v>0</v>
      </c>
      <c r="E32" s="32">
        <v>0</v>
      </c>
      <c r="F32" s="32">
        <v>0</v>
      </c>
      <c r="G32" s="28">
        <v>0</v>
      </c>
      <c r="H32" s="32">
        <v>0</v>
      </c>
      <c r="I32" s="28">
        <v>0</v>
      </c>
      <c r="J32" s="32">
        <v>0</v>
      </c>
      <c r="K32" s="28">
        <v>0</v>
      </c>
      <c r="L32" s="32">
        <v>0</v>
      </c>
      <c r="M32" s="32">
        <v>0</v>
      </c>
      <c r="N32" s="28">
        <v>0</v>
      </c>
      <c r="O32" s="32">
        <v>0</v>
      </c>
      <c r="P32" s="28">
        <v>0</v>
      </c>
      <c r="Q32" s="32">
        <v>0</v>
      </c>
      <c r="R32" s="28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32">
        <v>0</v>
      </c>
      <c r="AI32" s="32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32">
        <v>0</v>
      </c>
      <c r="AP32" s="28">
        <v>0</v>
      </c>
      <c r="AQ32" s="28">
        <v>0</v>
      </c>
      <c r="AR32" s="28">
        <v>0</v>
      </c>
      <c r="AS32" s="32">
        <v>0</v>
      </c>
      <c r="AT32" s="28">
        <v>0</v>
      </c>
      <c r="AU32" s="32">
        <v>0</v>
      </c>
      <c r="AV32" s="28">
        <v>0</v>
      </c>
      <c r="AW32" s="28">
        <v>0</v>
      </c>
      <c r="AX32" s="32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32">
        <v>0</v>
      </c>
      <c r="BN32" s="32">
        <v>0</v>
      </c>
      <c r="BO32" s="28">
        <v>0</v>
      </c>
      <c r="BP32" s="28">
        <v>0</v>
      </c>
      <c r="BQ32" s="28">
        <v>0</v>
      </c>
      <c r="BR32" s="32">
        <v>0</v>
      </c>
      <c r="BS32" s="32">
        <v>0</v>
      </c>
      <c r="BT32" s="28">
        <v>0.33450000000000002</v>
      </c>
      <c r="BU32" s="28">
        <v>0.38390000000000002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0</v>
      </c>
      <c r="CD32" s="28">
        <v>0.26019999999999999</v>
      </c>
      <c r="CE32" s="32">
        <v>0</v>
      </c>
      <c r="CF32" s="32">
        <v>0</v>
      </c>
      <c r="CG32" s="28">
        <v>0.24179999999999999</v>
      </c>
      <c r="CH32" s="32">
        <v>0</v>
      </c>
      <c r="CI32" s="32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32">
        <v>0</v>
      </c>
      <c r="CS32" s="32">
        <v>0</v>
      </c>
      <c r="CT32" s="28">
        <v>0</v>
      </c>
      <c r="CU32" s="32">
        <v>0</v>
      </c>
      <c r="CV32" s="32">
        <v>0</v>
      </c>
      <c r="CW32" s="32">
        <v>0</v>
      </c>
      <c r="CX32" s="28">
        <v>0</v>
      </c>
      <c r="CY32" s="32">
        <v>0</v>
      </c>
      <c r="CZ32" s="32">
        <v>0</v>
      </c>
      <c r="DA32" s="32">
        <v>0</v>
      </c>
      <c r="DB32" s="28">
        <v>0</v>
      </c>
      <c r="DC32" s="28">
        <v>0</v>
      </c>
      <c r="DD32" s="28">
        <v>0</v>
      </c>
      <c r="DE32" s="28">
        <v>0</v>
      </c>
      <c r="DF32" s="32">
        <v>0</v>
      </c>
      <c r="DG32" s="28">
        <v>0</v>
      </c>
      <c r="DH32" s="28">
        <v>0</v>
      </c>
      <c r="DI32" s="28">
        <v>0</v>
      </c>
      <c r="DJ32" s="28">
        <v>0</v>
      </c>
      <c r="DK32" s="32">
        <v>0</v>
      </c>
      <c r="DL32" s="32">
        <v>0</v>
      </c>
      <c r="DM32" s="32">
        <v>0</v>
      </c>
      <c r="DN32" s="32">
        <v>0</v>
      </c>
      <c r="DO32" s="32">
        <v>0</v>
      </c>
      <c r="DP32" s="32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32">
        <v>0</v>
      </c>
      <c r="DY32" s="28">
        <v>0</v>
      </c>
      <c r="DZ32" s="32">
        <v>0</v>
      </c>
      <c r="EA32" s="32">
        <v>0</v>
      </c>
      <c r="EB32" s="32">
        <v>0</v>
      </c>
      <c r="EC32" s="32">
        <v>0</v>
      </c>
      <c r="ED32" s="28">
        <v>0</v>
      </c>
      <c r="EE32" s="32">
        <v>0</v>
      </c>
      <c r="EF32" s="32">
        <v>0</v>
      </c>
      <c r="EG32" s="28">
        <v>0</v>
      </c>
      <c r="EH32" s="28">
        <v>0</v>
      </c>
      <c r="EI32" s="32">
        <v>0</v>
      </c>
      <c r="EJ32" s="32">
        <v>0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32">
        <v>0</v>
      </c>
      <c r="ER32" s="32">
        <v>0</v>
      </c>
      <c r="ES32" s="32">
        <v>0</v>
      </c>
      <c r="ET32" s="28">
        <v>0</v>
      </c>
      <c r="EU32" s="28">
        <v>0</v>
      </c>
      <c r="EV32" s="28">
        <v>0</v>
      </c>
      <c r="EW32" s="32">
        <v>0</v>
      </c>
      <c r="EX32" s="32">
        <v>0</v>
      </c>
      <c r="EY32" s="32">
        <v>0</v>
      </c>
      <c r="EZ32" s="32">
        <v>0</v>
      </c>
      <c r="FA32" s="32">
        <v>0</v>
      </c>
      <c r="FB32" s="32">
        <v>0</v>
      </c>
      <c r="FC32" s="32">
        <v>0</v>
      </c>
      <c r="FD32" s="28">
        <v>0.26050000000000001</v>
      </c>
      <c r="FE32" s="32">
        <v>0</v>
      </c>
      <c r="FF32" s="28">
        <v>0.26779999999999998</v>
      </c>
      <c r="FG32" s="28">
        <v>0.26319999999999999</v>
      </c>
      <c r="FH32" s="32">
        <v>0</v>
      </c>
      <c r="FI32" s="32">
        <v>0</v>
      </c>
      <c r="FJ32" s="28">
        <v>0.24779999999999999</v>
      </c>
      <c r="FK32" s="32">
        <v>0</v>
      </c>
      <c r="FL32" s="32">
        <v>0</v>
      </c>
      <c r="FM32" s="32">
        <v>0</v>
      </c>
      <c r="FN32" s="32">
        <v>0</v>
      </c>
      <c r="FO32" s="32">
        <v>0</v>
      </c>
      <c r="FP32" s="32">
        <v>0</v>
      </c>
      <c r="FQ32" s="32">
        <v>0</v>
      </c>
      <c r="FR32" s="32">
        <v>0</v>
      </c>
      <c r="FS32" s="32">
        <v>0</v>
      </c>
      <c r="FT32" s="28">
        <v>0</v>
      </c>
      <c r="FU32" s="32">
        <v>0</v>
      </c>
      <c r="FV32" s="28">
        <v>0</v>
      </c>
      <c r="FW32" s="28">
        <v>0</v>
      </c>
      <c r="FX32" s="28">
        <v>0</v>
      </c>
      <c r="FY32" s="28">
        <v>0</v>
      </c>
      <c r="FZ32" s="28">
        <v>0</v>
      </c>
      <c r="GA32" s="28">
        <v>0</v>
      </c>
      <c r="GB32" s="28">
        <v>0</v>
      </c>
      <c r="GC32" s="28">
        <v>0</v>
      </c>
      <c r="GD32" s="28">
        <v>0</v>
      </c>
      <c r="GE32" s="28">
        <v>0</v>
      </c>
      <c r="GF32" s="28">
        <v>0</v>
      </c>
      <c r="GG32" s="28">
        <v>0</v>
      </c>
      <c r="GH32" s="32">
        <v>0</v>
      </c>
      <c r="GI32" s="28">
        <v>0</v>
      </c>
      <c r="GJ32" s="32">
        <v>0</v>
      </c>
      <c r="GK32" s="32">
        <v>0</v>
      </c>
      <c r="GL32" s="32">
        <v>0</v>
      </c>
      <c r="GM32" s="32">
        <v>0</v>
      </c>
      <c r="GN32" s="28">
        <v>0</v>
      </c>
      <c r="GO32" s="28">
        <v>0</v>
      </c>
      <c r="GP32" s="28">
        <v>0</v>
      </c>
      <c r="GQ32" s="28">
        <v>0</v>
      </c>
      <c r="GR32" s="32">
        <v>0</v>
      </c>
      <c r="GS32" s="28">
        <v>0</v>
      </c>
      <c r="GT32" s="28">
        <v>0</v>
      </c>
      <c r="GU32" s="28">
        <v>0</v>
      </c>
      <c r="GV32" s="28">
        <v>0</v>
      </c>
      <c r="GW32" s="28">
        <v>0</v>
      </c>
      <c r="GX32" s="28">
        <v>0</v>
      </c>
      <c r="GY32" s="28">
        <v>0</v>
      </c>
      <c r="GZ32" s="28">
        <v>0</v>
      </c>
      <c r="HA32" s="28">
        <v>0</v>
      </c>
      <c r="HB32" s="28">
        <v>0</v>
      </c>
      <c r="HC32" s="32">
        <v>0</v>
      </c>
      <c r="HD32" s="28">
        <v>0</v>
      </c>
      <c r="HE32" s="28">
        <v>0</v>
      </c>
      <c r="HF32" s="32">
        <v>0</v>
      </c>
      <c r="HG32" s="32">
        <v>0</v>
      </c>
      <c r="HH32" s="32">
        <v>0</v>
      </c>
      <c r="HI32" s="32">
        <v>0</v>
      </c>
      <c r="HJ32" s="28">
        <v>0</v>
      </c>
      <c r="HK32" s="32">
        <v>0</v>
      </c>
      <c r="HL32" s="28">
        <v>0</v>
      </c>
      <c r="HM32" s="32">
        <v>0</v>
      </c>
      <c r="HN32" s="32">
        <v>0</v>
      </c>
      <c r="HO32" s="32">
        <v>0</v>
      </c>
      <c r="HP32" s="32">
        <v>0</v>
      </c>
      <c r="HQ32" s="32">
        <v>0</v>
      </c>
      <c r="HR32" s="28">
        <v>0</v>
      </c>
      <c r="HS32" s="32">
        <v>0</v>
      </c>
      <c r="HT32" s="28">
        <v>0</v>
      </c>
      <c r="HU32" s="28">
        <v>0.24060000000000001</v>
      </c>
      <c r="HV32" s="32">
        <v>0</v>
      </c>
      <c r="HW32" s="28">
        <v>0</v>
      </c>
      <c r="HX32" s="28">
        <v>0</v>
      </c>
      <c r="HY32" s="28">
        <v>0</v>
      </c>
      <c r="HZ32" s="28">
        <v>0</v>
      </c>
      <c r="IA32" s="28">
        <v>0</v>
      </c>
      <c r="IB32" s="28">
        <v>0</v>
      </c>
      <c r="IC32" s="28">
        <v>0</v>
      </c>
      <c r="ID32" s="28">
        <v>0</v>
      </c>
      <c r="IE32" s="28">
        <v>0</v>
      </c>
      <c r="IF32" s="28">
        <v>0</v>
      </c>
      <c r="IG32" s="28">
        <v>0</v>
      </c>
      <c r="IH32" s="32">
        <v>0</v>
      </c>
      <c r="II32" s="32">
        <v>0</v>
      </c>
      <c r="IJ32" s="32">
        <v>0</v>
      </c>
      <c r="IK32" s="32">
        <v>0</v>
      </c>
      <c r="IL32" s="32">
        <v>0</v>
      </c>
      <c r="IM32" s="32">
        <v>0</v>
      </c>
      <c r="IN32" s="32">
        <v>0</v>
      </c>
      <c r="IO32" s="28">
        <v>0</v>
      </c>
      <c r="IP32" s="32">
        <v>0</v>
      </c>
      <c r="IQ32" s="28">
        <v>0</v>
      </c>
      <c r="IR32" s="28">
        <v>0</v>
      </c>
      <c r="IS32" s="32">
        <v>0</v>
      </c>
      <c r="IT32" s="28">
        <v>0</v>
      </c>
      <c r="IU32" s="32">
        <v>0</v>
      </c>
      <c r="IV32" s="32">
        <v>0</v>
      </c>
      <c r="IW32" s="28">
        <v>0</v>
      </c>
      <c r="IX32" s="32">
        <v>0</v>
      </c>
      <c r="IY32" s="32">
        <v>0</v>
      </c>
      <c r="IZ32" s="28">
        <v>0</v>
      </c>
      <c r="JA32" s="32">
        <v>0</v>
      </c>
      <c r="JB32" s="32">
        <v>0</v>
      </c>
      <c r="JC32" s="28">
        <v>0</v>
      </c>
      <c r="JD32" s="28">
        <v>0</v>
      </c>
      <c r="JE32" s="28">
        <v>0</v>
      </c>
      <c r="JF32" s="28">
        <v>0</v>
      </c>
      <c r="JG32" s="28">
        <v>0</v>
      </c>
      <c r="JH32" s="28">
        <v>0</v>
      </c>
      <c r="JI32" s="28">
        <v>0</v>
      </c>
      <c r="JJ32" s="28">
        <v>0</v>
      </c>
      <c r="JK32" s="28">
        <v>0</v>
      </c>
      <c r="JL32" s="28">
        <v>0</v>
      </c>
      <c r="JM32" s="28">
        <v>0</v>
      </c>
      <c r="JN32" s="28">
        <v>0</v>
      </c>
      <c r="JO32" s="28">
        <v>0</v>
      </c>
      <c r="JP32" s="28">
        <v>0</v>
      </c>
      <c r="JQ32" s="28">
        <v>0</v>
      </c>
      <c r="JR32" s="28">
        <v>0</v>
      </c>
      <c r="JS32" s="28">
        <v>0</v>
      </c>
      <c r="JT32" s="28">
        <v>0</v>
      </c>
      <c r="JU32" s="28">
        <v>0</v>
      </c>
      <c r="JV32" s="28">
        <v>0</v>
      </c>
      <c r="JW32" s="28">
        <v>0</v>
      </c>
      <c r="JX32" s="32">
        <v>0</v>
      </c>
      <c r="JY32" s="32">
        <v>0</v>
      </c>
      <c r="JZ32" s="32">
        <v>0</v>
      </c>
      <c r="KA32" s="32">
        <v>0</v>
      </c>
      <c r="KB32" s="32">
        <v>0</v>
      </c>
      <c r="KC32" s="32">
        <v>0</v>
      </c>
      <c r="KD32" s="32">
        <v>0</v>
      </c>
      <c r="KE32" s="32">
        <v>0</v>
      </c>
      <c r="KF32" s="32">
        <v>0</v>
      </c>
      <c r="KG32" s="32">
        <v>0</v>
      </c>
      <c r="KH32" s="32">
        <v>0</v>
      </c>
      <c r="KI32" s="32">
        <v>0</v>
      </c>
      <c r="KJ32" s="32">
        <v>0</v>
      </c>
      <c r="KK32" s="32">
        <v>0</v>
      </c>
      <c r="KL32" s="28">
        <v>0</v>
      </c>
      <c r="KM32" s="32">
        <v>0</v>
      </c>
      <c r="KN32" s="32">
        <v>0</v>
      </c>
      <c r="KO32" s="32">
        <v>0</v>
      </c>
      <c r="KP32" s="32">
        <v>0</v>
      </c>
      <c r="KQ32" s="32">
        <v>0</v>
      </c>
      <c r="KR32" s="32">
        <v>0</v>
      </c>
      <c r="KS32" s="32">
        <v>0</v>
      </c>
      <c r="KT32" s="32">
        <v>0</v>
      </c>
      <c r="KU32" s="32">
        <v>0</v>
      </c>
      <c r="KV32" s="32">
        <v>0</v>
      </c>
      <c r="KW32" s="32">
        <v>0</v>
      </c>
      <c r="KX32" s="32">
        <v>0</v>
      </c>
      <c r="KY32" s="28">
        <v>0</v>
      </c>
      <c r="KZ32" s="32">
        <v>0</v>
      </c>
      <c r="LA32" s="32">
        <v>0</v>
      </c>
      <c r="LB32" s="32">
        <v>0</v>
      </c>
      <c r="LC32" s="32">
        <v>0</v>
      </c>
      <c r="LD32" s="32">
        <v>0</v>
      </c>
      <c r="LE32" s="32">
        <v>0</v>
      </c>
      <c r="LF32" s="28">
        <v>0</v>
      </c>
      <c r="LG32" s="28">
        <v>0</v>
      </c>
      <c r="LH32" s="32">
        <v>0</v>
      </c>
      <c r="LI32" s="32">
        <v>0</v>
      </c>
      <c r="LJ32" s="28">
        <v>0</v>
      </c>
      <c r="LK32" s="28">
        <v>0</v>
      </c>
      <c r="LL32" s="28">
        <v>0</v>
      </c>
      <c r="LM32" s="28">
        <v>0</v>
      </c>
      <c r="LN32" s="32">
        <v>0</v>
      </c>
      <c r="LO32" s="32">
        <v>0</v>
      </c>
      <c r="LP32" s="32">
        <v>0</v>
      </c>
      <c r="LQ32" s="32">
        <v>0</v>
      </c>
      <c r="LR32" s="32">
        <v>0</v>
      </c>
      <c r="LS32" s="28">
        <v>0</v>
      </c>
      <c r="LT32" s="28">
        <v>0</v>
      </c>
      <c r="LU32" s="32">
        <v>0</v>
      </c>
      <c r="LV32" s="28">
        <v>0</v>
      </c>
      <c r="LW32" s="28">
        <v>0</v>
      </c>
      <c r="LX32" s="32">
        <v>0</v>
      </c>
      <c r="LY32" s="28">
        <v>0</v>
      </c>
      <c r="LZ32" s="28">
        <v>0</v>
      </c>
      <c r="MA32" s="28">
        <v>0</v>
      </c>
      <c r="MB32" s="28">
        <v>0</v>
      </c>
      <c r="MC32" s="28">
        <v>0</v>
      </c>
      <c r="MD32" s="28">
        <v>0</v>
      </c>
      <c r="ME32" s="28">
        <v>0</v>
      </c>
      <c r="MF32" s="28">
        <v>0</v>
      </c>
      <c r="MG32" s="32">
        <v>0</v>
      </c>
      <c r="MH32" s="32">
        <v>0</v>
      </c>
      <c r="MI32" s="32">
        <v>0</v>
      </c>
      <c r="MJ32" s="32">
        <v>0</v>
      </c>
      <c r="MK32" s="32">
        <v>0</v>
      </c>
      <c r="ML32" s="32">
        <v>0</v>
      </c>
      <c r="MM32" s="32">
        <v>0</v>
      </c>
      <c r="MN32" s="32">
        <v>0</v>
      </c>
      <c r="MO32" s="32">
        <v>0</v>
      </c>
      <c r="MP32" s="32">
        <v>0</v>
      </c>
      <c r="MQ32" s="32">
        <v>0</v>
      </c>
      <c r="MR32" s="28">
        <v>0</v>
      </c>
      <c r="MS32" s="32">
        <v>0</v>
      </c>
      <c r="MT32" s="28">
        <v>0</v>
      </c>
      <c r="MU32" s="32">
        <v>0</v>
      </c>
      <c r="MV32" s="28">
        <v>0</v>
      </c>
      <c r="MW32" s="32">
        <v>0</v>
      </c>
      <c r="MX32" s="32">
        <v>0</v>
      </c>
      <c r="MY32" s="32">
        <v>0</v>
      </c>
      <c r="MZ32" s="32">
        <v>0</v>
      </c>
      <c r="NA32" s="32">
        <v>0</v>
      </c>
      <c r="NB32" s="28">
        <v>0</v>
      </c>
      <c r="NC32" s="28">
        <v>0</v>
      </c>
      <c r="ND32" s="28">
        <v>0</v>
      </c>
    </row>
    <row r="33" spans="1:374" ht="14.25" customHeight="1">
      <c r="A33" s="33"/>
      <c r="B33" s="34"/>
      <c r="C33" s="35"/>
      <c r="D33" s="36"/>
      <c r="E33" s="36"/>
      <c r="F33" s="36"/>
      <c r="G33" s="37"/>
      <c r="H33" s="36"/>
      <c r="I33" s="37"/>
      <c r="J33" s="36"/>
      <c r="K33" s="37"/>
      <c r="L33" s="36"/>
      <c r="M33" s="36"/>
      <c r="N33" s="37"/>
      <c r="O33" s="36"/>
      <c r="P33" s="37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7"/>
      <c r="AB33" s="37"/>
      <c r="AC33" s="37"/>
      <c r="AD33" s="37"/>
      <c r="AE33" s="37"/>
      <c r="AF33" s="37"/>
      <c r="AG33" s="37"/>
      <c r="AH33" s="36"/>
      <c r="AI33" s="36"/>
      <c r="AJ33" s="37"/>
      <c r="AK33" s="37"/>
      <c r="AL33" s="37"/>
      <c r="AM33" s="37"/>
      <c r="AN33" s="37"/>
      <c r="AO33" s="36"/>
      <c r="AP33" s="37"/>
      <c r="AQ33" s="37"/>
      <c r="AR33" s="37"/>
      <c r="AS33" s="36"/>
      <c r="AT33" s="37"/>
      <c r="AU33" s="36"/>
      <c r="AV33" s="37"/>
      <c r="AW33" s="37"/>
      <c r="AX33" s="36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6"/>
      <c r="BN33" s="36"/>
      <c r="BO33" s="37"/>
      <c r="BP33" s="37"/>
      <c r="BQ33" s="37"/>
      <c r="BR33" s="36"/>
      <c r="BS33" s="36"/>
      <c r="BT33" s="37"/>
      <c r="BU33" s="37"/>
      <c r="BV33" s="36"/>
      <c r="BW33" s="36"/>
      <c r="BX33" s="36"/>
      <c r="BY33" s="36"/>
      <c r="BZ33" s="36"/>
      <c r="CA33" s="36"/>
      <c r="CB33" s="36"/>
      <c r="CC33" s="36"/>
      <c r="CD33" s="37"/>
      <c r="CE33" s="36"/>
      <c r="CF33" s="36"/>
      <c r="CG33" s="37"/>
      <c r="CH33" s="36"/>
      <c r="CI33" s="36"/>
      <c r="CJ33" s="37"/>
      <c r="CK33" s="37"/>
      <c r="CL33" s="37"/>
      <c r="CM33" s="37"/>
      <c r="CN33" s="37"/>
      <c r="CO33" s="37"/>
      <c r="CP33" s="37"/>
      <c r="CQ33" s="37"/>
      <c r="CR33" s="36"/>
      <c r="CS33" s="36"/>
      <c r="CT33" s="37"/>
      <c r="CU33" s="36"/>
      <c r="CV33" s="36"/>
      <c r="CW33" s="36"/>
      <c r="CX33" s="37"/>
      <c r="CY33" s="36"/>
      <c r="CZ33" s="36"/>
      <c r="DA33" s="36"/>
      <c r="DB33" s="37"/>
      <c r="DC33" s="37"/>
      <c r="DD33" s="37"/>
      <c r="DE33" s="37"/>
      <c r="DF33" s="36"/>
      <c r="DG33" s="37"/>
      <c r="DH33" s="37"/>
      <c r="DI33" s="37"/>
      <c r="DJ33" s="37"/>
      <c r="DK33" s="36"/>
      <c r="DL33" s="36"/>
      <c r="DM33" s="36"/>
      <c r="DN33" s="36"/>
      <c r="DO33" s="36"/>
      <c r="DP33" s="36"/>
      <c r="DQ33" s="37"/>
      <c r="DR33" s="37"/>
      <c r="DS33" s="37"/>
      <c r="DT33" s="37"/>
      <c r="DU33" s="37"/>
      <c r="DV33" s="37"/>
      <c r="DW33" s="37"/>
      <c r="DX33" s="36"/>
      <c r="DY33" s="37"/>
      <c r="DZ33" s="36"/>
      <c r="EA33" s="36"/>
      <c r="EB33" s="36"/>
      <c r="EC33" s="36"/>
      <c r="ED33" s="37"/>
      <c r="EE33" s="36"/>
      <c r="EF33" s="36"/>
      <c r="EG33" s="37"/>
      <c r="EH33" s="37"/>
      <c r="EI33" s="36"/>
      <c r="EJ33" s="36"/>
      <c r="EK33" s="37"/>
      <c r="EL33" s="37"/>
      <c r="EM33" s="37"/>
      <c r="EN33" s="37"/>
      <c r="EO33" s="37"/>
      <c r="EP33" s="37"/>
      <c r="EQ33" s="36"/>
      <c r="ER33" s="36"/>
      <c r="ES33" s="36"/>
      <c r="ET33" s="37"/>
      <c r="EU33" s="37"/>
      <c r="EV33" s="37"/>
      <c r="EW33" s="36"/>
      <c r="EX33" s="36"/>
      <c r="EY33" s="36"/>
      <c r="EZ33" s="36"/>
      <c r="FA33" s="36"/>
      <c r="FB33" s="36"/>
      <c r="FC33" s="36"/>
      <c r="FD33" s="37"/>
      <c r="FE33" s="36"/>
      <c r="FF33" s="37"/>
      <c r="FG33" s="37"/>
      <c r="FH33" s="36"/>
      <c r="FI33" s="36"/>
      <c r="FJ33" s="37"/>
      <c r="FK33" s="36"/>
      <c r="FL33" s="36"/>
      <c r="FM33" s="36"/>
      <c r="FN33" s="36"/>
      <c r="FO33" s="36"/>
      <c r="FP33" s="36"/>
      <c r="FQ33" s="36"/>
      <c r="FR33" s="36"/>
      <c r="FS33" s="36"/>
      <c r="FT33" s="37"/>
      <c r="FU33" s="36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6"/>
      <c r="GI33" s="37"/>
      <c r="GJ33" s="36"/>
      <c r="GK33" s="36"/>
      <c r="GL33" s="36"/>
      <c r="GM33" s="36"/>
      <c r="GN33" s="37"/>
      <c r="GO33" s="37"/>
      <c r="GP33" s="37"/>
      <c r="GQ33" s="37"/>
      <c r="GR33" s="36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6"/>
      <c r="HD33" s="37"/>
      <c r="HE33" s="37"/>
      <c r="HF33" s="36"/>
      <c r="HG33" s="36"/>
      <c r="HH33" s="36"/>
      <c r="HI33" s="36"/>
      <c r="HJ33" s="37"/>
      <c r="HK33" s="36"/>
      <c r="HL33" s="37"/>
      <c r="HM33" s="36"/>
      <c r="HN33" s="36"/>
      <c r="HO33" s="36"/>
      <c r="HP33" s="36"/>
      <c r="HQ33" s="36"/>
      <c r="HR33" s="37"/>
      <c r="HS33" s="36"/>
      <c r="HT33" s="37"/>
      <c r="HU33" s="37"/>
      <c r="HV33" s="36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6"/>
      <c r="II33" s="36"/>
      <c r="IJ33" s="36"/>
      <c r="IK33" s="36"/>
      <c r="IL33" s="36"/>
      <c r="IM33" s="36"/>
      <c r="IN33" s="36"/>
      <c r="IO33" s="37"/>
      <c r="IP33" s="36"/>
      <c r="IQ33" s="37"/>
      <c r="IR33" s="37"/>
      <c r="IS33" s="36"/>
      <c r="IT33" s="37"/>
      <c r="IU33" s="36"/>
      <c r="IV33" s="36"/>
      <c r="IW33" s="37"/>
      <c r="IX33" s="36"/>
      <c r="IY33" s="36"/>
      <c r="IZ33" s="37"/>
      <c r="JA33" s="36"/>
      <c r="JB33" s="36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6"/>
      <c r="JY33" s="36"/>
      <c r="JZ33" s="36"/>
      <c r="KA33" s="36"/>
      <c r="KB33" s="36"/>
      <c r="KC33" s="36"/>
      <c r="KD33" s="36"/>
      <c r="KE33" s="36"/>
      <c r="KF33" s="36"/>
      <c r="KG33" s="36"/>
      <c r="KH33" s="36"/>
      <c r="KI33" s="36"/>
      <c r="KJ33" s="36"/>
      <c r="KK33" s="36"/>
      <c r="KL33" s="37"/>
      <c r="KM33" s="36"/>
      <c r="KN33" s="36"/>
      <c r="KO33" s="36"/>
      <c r="KP33" s="36"/>
      <c r="KQ33" s="36"/>
      <c r="KR33" s="36"/>
      <c r="KS33" s="36"/>
      <c r="KT33" s="36"/>
      <c r="KU33" s="36"/>
      <c r="KV33" s="36"/>
      <c r="KW33" s="36"/>
      <c r="KX33" s="36"/>
      <c r="KY33" s="37"/>
      <c r="KZ33" s="36"/>
      <c r="LA33" s="36"/>
      <c r="LB33" s="36"/>
      <c r="LC33" s="36"/>
      <c r="LD33" s="36"/>
      <c r="LE33" s="36"/>
      <c r="LF33" s="37"/>
      <c r="LG33" s="37"/>
      <c r="LH33" s="36"/>
      <c r="LI33" s="36"/>
      <c r="LJ33" s="37"/>
      <c r="LK33" s="37"/>
      <c r="LL33" s="37"/>
      <c r="LM33" s="37"/>
      <c r="LN33" s="36"/>
      <c r="LO33" s="36"/>
      <c r="LP33" s="36"/>
      <c r="LQ33" s="36"/>
      <c r="LR33" s="36"/>
      <c r="LS33" s="37"/>
      <c r="LT33" s="37"/>
      <c r="LU33" s="36"/>
      <c r="LV33" s="37"/>
      <c r="LW33" s="37"/>
      <c r="LX33" s="36"/>
      <c r="LY33" s="37"/>
      <c r="LZ33" s="37"/>
      <c r="MA33" s="37"/>
      <c r="MB33" s="37"/>
      <c r="MC33" s="37"/>
      <c r="MD33" s="37"/>
      <c r="ME33" s="37"/>
      <c r="MF33" s="37"/>
      <c r="MG33" s="36"/>
      <c r="MH33" s="36"/>
      <c r="MI33" s="36"/>
      <c r="MJ33" s="36"/>
      <c r="MK33" s="36"/>
      <c r="ML33" s="36"/>
      <c r="MM33" s="36"/>
      <c r="MN33" s="36"/>
      <c r="MO33" s="36"/>
      <c r="MP33" s="36"/>
      <c r="MQ33" s="36"/>
      <c r="MR33" s="37"/>
      <c r="MS33" s="36"/>
      <c r="MT33" s="37"/>
      <c r="MU33" s="36"/>
      <c r="MV33" s="37"/>
      <c r="MW33" s="36"/>
      <c r="MX33" s="36"/>
      <c r="MY33" s="36"/>
      <c r="MZ33" s="36"/>
      <c r="NA33" s="36"/>
      <c r="NB33" s="37"/>
      <c r="NC33" s="37"/>
    </row>
    <row r="34" spans="1:374" ht="9" hidden="1" customHeight="1">
      <c r="A34" s="33"/>
      <c r="B34" s="34"/>
      <c r="C34" s="38"/>
      <c r="D34" s="36"/>
      <c r="E34" s="36"/>
      <c r="F34" s="36"/>
      <c r="G34" s="37"/>
      <c r="H34" s="36"/>
      <c r="I34" s="37"/>
      <c r="J34" s="36"/>
      <c r="K34" s="37"/>
      <c r="L34" s="36"/>
      <c r="M34" s="36"/>
      <c r="N34" s="37"/>
      <c r="O34" s="36"/>
      <c r="P34" s="37"/>
      <c r="Q34" s="36"/>
      <c r="R34" s="37"/>
      <c r="S34" s="36"/>
      <c r="T34" s="36"/>
      <c r="U34" s="36"/>
      <c r="V34" s="36"/>
      <c r="W34" s="36"/>
      <c r="X34" s="36"/>
      <c r="Y34" s="36"/>
      <c r="Z34" s="36"/>
      <c r="AA34" s="37"/>
      <c r="AB34" s="37"/>
      <c r="AC34" s="37"/>
      <c r="AD34" s="37"/>
      <c r="AE34" s="37"/>
      <c r="AF34" s="37"/>
      <c r="AG34" s="37"/>
      <c r="AH34" s="36"/>
      <c r="AI34" s="36"/>
      <c r="AJ34" s="37"/>
      <c r="AK34" s="37"/>
      <c r="AL34" s="37"/>
      <c r="AM34" s="37"/>
      <c r="AN34" s="37"/>
      <c r="AO34" s="36"/>
      <c r="AP34" s="37"/>
      <c r="AQ34" s="37"/>
      <c r="AR34" s="37"/>
      <c r="AS34" s="36"/>
      <c r="AT34" s="37"/>
      <c r="AU34" s="36"/>
      <c r="AV34" s="37"/>
      <c r="AW34" s="37"/>
      <c r="AX34" s="36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6"/>
      <c r="BN34" s="36"/>
      <c r="BO34" s="37"/>
      <c r="BP34" s="37"/>
      <c r="BQ34" s="37"/>
      <c r="BR34" s="36"/>
      <c r="BS34" s="36"/>
      <c r="BT34" s="37"/>
      <c r="BU34" s="37"/>
      <c r="BV34" s="36"/>
      <c r="BW34" s="36"/>
      <c r="BX34" s="36"/>
      <c r="BY34" s="36"/>
      <c r="BZ34" s="36"/>
      <c r="CA34" s="36"/>
      <c r="CB34" s="36"/>
      <c r="CC34" s="36"/>
      <c r="CD34" s="37"/>
      <c r="CE34" s="36"/>
      <c r="CF34" s="36"/>
      <c r="CG34" s="37"/>
      <c r="CH34" s="36"/>
      <c r="CI34" s="36"/>
      <c r="CJ34" s="37"/>
      <c r="CK34" s="37"/>
      <c r="CL34" s="37"/>
      <c r="CM34" s="37"/>
      <c r="CN34" s="37"/>
      <c r="CO34" s="37"/>
      <c r="CP34" s="37"/>
      <c r="CQ34" s="37"/>
      <c r="CR34" s="36"/>
      <c r="CS34" s="36"/>
      <c r="CT34" s="37"/>
      <c r="CU34" s="36"/>
      <c r="CV34" s="36"/>
      <c r="CW34" s="36"/>
      <c r="CX34" s="37"/>
      <c r="CY34" s="36"/>
      <c r="CZ34" s="36"/>
      <c r="DA34" s="36"/>
      <c r="DB34" s="37"/>
      <c r="DC34" s="37"/>
      <c r="DD34" s="37"/>
      <c r="DE34" s="37"/>
      <c r="DF34" s="36"/>
      <c r="DG34" s="37"/>
      <c r="DH34" s="37"/>
      <c r="DI34" s="37"/>
      <c r="DJ34" s="37"/>
      <c r="DK34" s="36"/>
      <c r="DL34" s="36"/>
      <c r="DM34" s="36"/>
      <c r="DN34" s="36"/>
      <c r="DO34" s="36"/>
      <c r="DP34" s="36"/>
      <c r="DQ34" s="37"/>
      <c r="DR34" s="37"/>
      <c r="DS34" s="37"/>
      <c r="DT34" s="37"/>
      <c r="DU34" s="37"/>
      <c r="DV34" s="37"/>
      <c r="DW34" s="37"/>
      <c r="DX34" s="36"/>
      <c r="DY34" s="37"/>
      <c r="DZ34" s="36"/>
      <c r="EA34" s="36"/>
      <c r="EB34" s="36"/>
      <c r="EC34" s="36"/>
      <c r="ED34" s="37"/>
      <c r="EE34" s="36"/>
      <c r="EF34" s="36"/>
      <c r="EG34" s="37"/>
      <c r="EH34" s="37"/>
      <c r="EI34" s="36"/>
      <c r="EJ34" s="36"/>
      <c r="EK34" s="37"/>
      <c r="EL34" s="37"/>
      <c r="EM34" s="37"/>
      <c r="EN34" s="37"/>
      <c r="EO34" s="37"/>
      <c r="EP34" s="37"/>
      <c r="EQ34" s="36"/>
      <c r="ER34" s="36"/>
      <c r="ES34" s="36"/>
      <c r="ET34" s="37"/>
      <c r="EU34" s="37"/>
      <c r="EV34" s="37"/>
      <c r="EW34" s="36"/>
      <c r="EX34" s="36"/>
      <c r="EY34" s="36"/>
      <c r="EZ34" s="36"/>
      <c r="FA34" s="36"/>
      <c r="FB34" s="36"/>
      <c r="FC34" s="36"/>
      <c r="FD34" s="37"/>
      <c r="FE34" s="36"/>
      <c r="FF34" s="37"/>
      <c r="FG34" s="37"/>
      <c r="FH34" s="36"/>
      <c r="FI34" s="36"/>
      <c r="FJ34" s="37"/>
      <c r="FK34" s="36"/>
      <c r="FL34" s="36"/>
      <c r="FM34" s="36"/>
      <c r="FN34" s="36"/>
      <c r="FO34" s="36"/>
      <c r="FP34" s="36"/>
      <c r="FQ34" s="36"/>
      <c r="FR34" s="36"/>
      <c r="FS34" s="36"/>
      <c r="FT34" s="37"/>
      <c r="FU34" s="36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6"/>
      <c r="GI34" s="37"/>
      <c r="GJ34" s="36"/>
      <c r="GK34" s="36"/>
      <c r="GL34" s="36"/>
      <c r="GM34" s="36"/>
      <c r="GN34" s="37"/>
      <c r="GO34" s="37"/>
      <c r="GP34" s="37"/>
      <c r="GQ34" s="37"/>
      <c r="GR34" s="36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6"/>
      <c r="HD34" s="37"/>
      <c r="HE34" s="37"/>
      <c r="HF34" s="36"/>
      <c r="HG34" s="36"/>
      <c r="HH34" s="36"/>
      <c r="HI34" s="36"/>
      <c r="HJ34" s="37"/>
      <c r="HK34" s="36"/>
      <c r="HL34" s="37"/>
      <c r="HM34" s="36"/>
      <c r="HN34" s="36"/>
      <c r="HO34" s="36"/>
      <c r="HP34" s="36"/>
      <c r="HQ34" s="36"/>
      <c r="HR34" s="37"/>
      <c r="HS34" s="36"/>
      <c r="HT34" s="37"/>
      <c r="HU34" s="37"/>
      <c r="HV34" s="36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6"/>
      <c r="II34" s="36"/>
      <c r="IJ34" s="36"/>
      <c r="IK34" s="36"/>
      <c r="IL34" s="36"/>
      <c r="IM34" s="36"/>
      <c r="IN34" s="36"/>
      <c r="IO34" s="37"/>
      <c r="IP34" s="36"/>
      <c r="IQ34" s="37"/>
      <c r="IR34" s="37"/>
      <c r="IS34" s="36"/>
      <c r="IT34" s="37"/>
      <c r="IU34" s="36"/>
      <c r="IV34" s="36"/>
      <c r="IW34" s="37"/>
      <c r="IX34" s="36"/>
      <c r="IY34" s="36"/>
      <c r="IZ34" s="37"/>
      <c r="JA34" s="36"/>
      <c r="JB34" s="36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6"/>
      <c r="JY34" s="36"/>
      <c r="JZ34" s="36"/>
      <c r="KA34" s="36"/>
      <c r="KB34" s="36"/>
      <c r="KC34" s="36"/>
      <c r="KD34" s="36"/>
      <c r="KE34" s="36"/>
      <c r="KF34" s="36"/>
      <c r="KG34" s="36"/>
      <c r="KH34" s="36"/>
      <c r="KI34" s="36"/>
      <c r="KJ34" s="36"/>
      <c r="KK34" s="36"/>
      <c r="KL34" s="37"/>
      <c r="KM34" s="36"/>
      <c r="KN34" s="36"/>
      <c r="KO34" s="36"/>
      <c r="KP34" s="36"/>
      <c r="KQ34" s="36"/>
      <c r="KR34" s="36"/>
      <c r="KS34" s="36"/>
      <c r="KT34" s="36"/>
      <c r="KU34" s="36"/>
      <c r="KV34" s="36"/>
      <c r="KW34" s="36"/>
      <c r="KX34" s="36"/>
      <c r="KY34" s="37"/>
      <c r="KZ34" s="36"/>
      <c r="LA34" s="36"/>
      <c r="LB34" s="36"/>
      <c r="LC34" s="36"/>
      <c r="LD34" s="36"/>
      <c r="LE34" s="36"/>
      <c r="LF34" s="37"/>
      <c r="LG34" s="37"/>
      <c r="LH34" s="36"/>
      <c r="LI34" s="36"/>
      <c r="LJ34" s="37"/>
      <c r="LK34" s="37"/>
      <c r="LL34" s="37"/>
      <c r="LM34" s="37"/>
      <c r="LN34" s="36"/>
      <c r="LO34" s="36"/>
      <c r="LP34" s="36"/>
      <c r="LQ34" s="36"/>
      <c r="LR34" s="36"/>
      <c r="LS34" s="37"/>
      <c r="LT34" s="37"/>
      <c r="LU34" s="36"/>
      <c r="LV34" s="37"/>
      <c r="LW34" s="37"/>
      <c r="LX34" s="36"/>
      <c r="LY34" s="37"/>
      <c r="LZ34" s="37"/>
      <c r="MA34" s="37"/>
      <c r="MB34" s="37"/>
      <c r="MC34" s="37"/>
      <c r="MD34" s="37"/>
      <c r="ME34" s="37"/>
      <c r="MF34" s="37"/>
      <c r="MG34" s="36"/>
      <c r="MH34" s="36"/>
      <c r="MI34" s="36"/>
      <c r="MJ34" s="36"/>
      <c r="MK34" s="36"/>
      <c r="ML34" s="36"/>
      <c r="MM34" s="36"/>
      <c r="MN34" s="36"/>
      <c r="MO34" s="36"/>
      <c r="MP34" s="36"/>
      <c r="MQ34" s="36"/>
      <c r="MR34" s="37"/>
      <c r="MS34" s="36"/>
      <c r="MT34" s="37"/>
      <c r="MU34" s="36"/>
      <c r="MV34" s="37"/>
      <c r="MW34" s="36"/>
      <c r="MX34" s="36"/>
      <c r="MY34" s="36"/>
      <c r="MZ34" s="36"/>
      <c r="NA34" s="36"/>
      <c r="NB34" s="37"/>
      <c r="NC34" s="37"/>
    </row>
    <row r="35" spans="1:374" ht="14.25" hidden="1" customHeight="1">
      <c r="A35" s="33"/>
      <c r="B35" s="34"/>
      <c r="C35" s="38"/>
      <c r="D35" s="36"/>
      <c r="E35" s="36"/>
      <c r="F35" s="36"/>
      <c r="G35" s="37"/>
      <c r="H35" s="36"/>
      <c r="I35" s="37"/>
      <c r="J35" s="36"/>
      <c r="K35" s="37"/>
      <c r="L35" s="36"/>
      <c r="M35" s="36"/>
      <c r="N35" s="37"/>
      <c r="O35" s="36"/>
      <c r="P35" s="37"/>
      <c r="Q35" s="36"/>
      <c r="R35" s="37"/>
      <c r="S35" s="36"/>
      <c r="T35" s="36"/>
      <c r="U35" s="36"/>
      <c r="V35" s="36"/>
      <c r="W35" s="36"/>
      <c r="X35" s="36"/>
      <c r="Y35" s="36"/>
      <c r="Z35" s="36"/>
      <c r="AA35" s="37"/>
      <c r="AB35" s="37"/>
      <c r="AC35" s="37"/>
      <c r="AD35" s="37"/>
      <c r="AE35" s="37"/>
      <c r="AF35" s="37"/>
      <c r="AG35" s="37"/>
      <c r="AH35" s="36"/>
      <c r="AI35" s="36"/>
      <c r="AJ35" s="37"/>
      <c r="AK35" s="37"/>
      <c r="AL35" s="37"/>
      <c r="AM35" s="37"/>
      <c r="AN35" s="37"/>
      <c r="AO35" s="36"/>
      <c r="AP35" s="37"/>
      <c r="AQ35" s="37"/>
      <c r="AR35" s="37"/>
      <c r="AS35" s="36"/>
      <c r="AT35" s="37"/>
      <c r="AU35" s="36"/>
      <c r="AV35" s="37"/>
      <c r="AW35" s="37"/>
      <c r="AX35" s="36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6"/>
      <c r="BN35" s="36"/>
      <c r="BO35" s="37"/>
      <c r="BP35" s="37"/>
      <c r="BQ35" s="37"/>
      <c r="BR35" s="36"/>
      <c r="BS35" s="36"/>
      <c r="BT35" s="37"/>
      <c r="BU35" s="37"/>
      <c r="BV35" s="36"/>
      <c r="BW35" s="36"/>
      <c r="BX35" s="36"/>
      <c r="BY35" s="36"/>
      <c r="BZ35" s="36"/>
      <c r="CA35" s="36"/>
      <c r="CB35" s="36"/>
      <c r="CC35" s="36"/>
      <c r="CD35" s="37"/>
      <c r="CE35" s="36"/>
      <c r="CF35" s="36"/>
      <c r="CG35" s="37"/>
      <c r="CH35" s="36"/>
      <c r="CI35" s="36"/>
      <c r="CJ35" s="37"/>
      <c r="CK35" s="37"/>
      <c r="CL35" s="37"/>
      <c r="CM35" s="37"/>
      <c r="CN35" s="37"/>
      <c r="CO35" s="37"/>
      <c r="CP35" s="37"/>
      <c r="CQ35" s="37"/>
      <c r="CR35" s="36"/>
      <c r="CS35" s="36"/>
      <c r="CT35" s="37"/>
      <c r="CU35" s="36"/>
      <c r="CV35" s="36"/>
      <c r="CW35" s="36"/>
      <c r="CX35" s="37"/>
      <c r="CY35" s="36"/>
      <c r="CZ35" s="36"/>
      <c r="DA35" s="36"/>
      <c r="DB35" s="37"/>
      <c r="DC35" s="37"/>
      <c r="DD35" s="37"/>
      <c r="DE35" s="37"/>
      <c r="DF35" s="36"/>
      <c r="DG35" s="37"/>
      <c r="DH35" s="37"/>
      <c r="DI35" s="37"/>
      <c r="DJ35" s="37"/>
      <c r="DK35" s="36"/>
      <c r="DL35" s="36"/>
      <c r="DM35" s="36"/>
      <c r="DN35" s="36"/>
      <c r="DO35" s="36"/>
      <c r="DP35" s="36"/>
      <c r="DQ35" s="37"/>
      <c r="DR35" s="37"/>
      <c r="DS35" s="37"/>
      <c r="DT35" s="37"/>
      <c r="DU35" s="37"/>
      <c r="DV35" s="37"/>
      <c r="DW35" s="37"/>
      <c r="DX35" s="36"/>
      <c r="DY35" s="37"/>
      <c r="DZ35" s="36"/>
      <c r="EA35" s="36"/>
      <c r="EB35" s="36"/>
      <c r="EC35" s="36"/>
      <c r="ED35" s="37"/>
      <c r="EE35" s="36"/>
      <c r="EF35" s="36"/>
      <c r="EG35" s="37"/>
      <c r="EH35" s="37"/>
      <c r="EI35" s="36"/>
      <c r="EJ35" s="36"/>
      <c r="EK35" s="37"/>
      <c r="EL35" s="37"/>
      <c r="EM35" s="37"/>
      <c r="EN35" s="37"/>
      <c r="EO35" s="37"/>
      <c r="EP35" s="37"/>
      <c r="EQ35" s="36"/>
      <c r="ER35" s="36"/>
      <c r="ES35" s="36"/>
      <c r="ET35" s="37"/>
      <c r="EU35" s="37"/>
      <c r="EV35" s="37"/>
      <c r="EW35" s="36"/>
      <c r="EX35" s="36"/>
      <c r="EY35" s="36"/>
      <c r="EZ35" s="36"/>
      <c r="FA35" s="36"/>
      <c r="FB35" s="36"/>
      <c r="FC35" s="36"/>
      <c r="FD35" s="37"/>
      <c r="FE35" s="36"/>
      <c r="FF35" s="37"/>
      <c r="FG35" s="37"/>
      <c r="FH35" s="36"/>
      <c r="FI35" s="36"/>
      <c r="FJ35" s="37"/>
      <c r="FK35" s="36"/>
      <c r="FL35" s="36"/>
      <c r="FM35" s="36"/>
      <c r="FN35" s="36"/>
      <c r="FO35" s="36"/>
      <c r="FP35" s="36"/>
      <c r="FQ35" s="36"/>
      <c r="FR35" s="36"/>
      <c r="FS35" s="36"/>
      <c r="FT35" s="37"/>
      <c r="FU35" s="36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6"/>
      <c r="GI35" s="37"/>
      <c r="GJ35" s="36"/>
      <c r="GK35" s="36"/>
      <c r="GL35" s="36"/>
      <c r="GM35" s="36"/>
      <c r="GN35" s="37"/>
      <c r="GO35" s="37"/>
      <c r="GP35" s="37"/>
      <c r="GQ35" s="37"/>
      <c r="GR35" s="36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6"/>
      <c r="HD35" s="37"/>
      <c r="HE35" s="37"/>
      <c r="HF35" s="36"/>
      <c r="HG35" s="36"/>
      <c r="HH35" s="36"/>
      <c r="HI35" s="36"/>
      <c r="HJ35" s="37"/>
      <c r="HK35" s="36"/>
      <c r="HL35" s="37"/>
      <c r="HM35" s="36"/>
      <c r="HN35" s="36"/>
      <c r="HO35" s="36"/>
      <c r="HP35" s="36"/>
      <c r="HQ35" s="36"/>
      <c r="HR35" s="37"/>
      <c r="HS35" s="36"/>
      <c r="HT35" s="37"/>
      <c r="HU35" s="37"/>
      <c r="HV35" s="36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6"/>
      <c r="II35" s="36"/>
      <c r="IJ35" s="36"/>
      <c r="IK35" s="36"/>
      <c r="IL35" s="36"/>
      <c r="IM35" s="36"/>
      <c r="IN35" s="36"/>
      <c r="IO35" s="37"/>
      <c r="IP35" s="36"/>
      <c r="IQ35" s="37"/>
      <c r="IR35" s="37"/>
      <c r="IS35" s="36"/>
      <c r="IT35" s="37"/>
      <c r="IU35" s="36"/>
      <c r="IV35" s="36"/>
      <c r="IW35" s="37"/>
      <c r="IX35" s="36"/>
      <c r="IY35" s="36"/>
      <c r="IZ35" s="37"/>
      <c r="JA35" s="36"/>
      <c r="JB35" s="36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6"/>
      <c r="JY35" s="36"/>
      <c r="JZ35" s="36"/>
      <c r="KA35" s="36"/>
      <c r="KB35" s="36"/>
      <c r="KC35" s="36"/>
      <c r="KD35" s="36"/>
      <c r="KE35" s="36"/>
      <c r="KF35" s="36"/>
      <c r="KG35" s="36"/>
      <c r="KH35" s="36"/>
      <c r="KI35" s="36"/>
      <c r="KJ35" s="36"/>
      <c r="KK35" s="36"/>
      <c r="KL35" s="37"/>
      <c r="KM35" s="36"/>
      <c r="KN35" s="36"/>
      <c r="KO35" s="36"/>
      <c r="KP35" s="36"/>
      <c r="KQ35" s="36"/>
      <c r="KR35" s="36"/>
      <c r="KS35" s="36"/>
      <c r="KT35" s="36"/>
      <c r="KU35" s="36"/>
      <c r="KV35" s="36"/>
      <c r="KW35" s="36"/>
      <c r="KX35" s="36"/>
      <c r="KY35" s="37"/>
      <c r="KZ35" s="36"/>
      <c r="LA35" s="36"/>
      <c r="LB35" s="36"/>
      <c r="LC35" s="36"/>
      <c r="LD35" s="36"/>
      <c r="LE35" s="36"/>
      <c r="LF35" s="37"/>
      <c r="LG35" s="37"/>
      <c r="LH35" s="36"/>
      <c r="LI35" s="36"/>
      <c r="LJ35" s="37"/>
      <c r="LK35" s="37"/>
      <c r="LL35" s="37"/>
      <c r="LM35" s="37"/>
      <c r="LN35" s="36"/>
      <c r="LO35" s="36"/>
      <c r="LP35" s="36"/>
      <c r="LQ35" s="36"/>
      <c r="LR35" s="36"/>
      <c r="LS35" s="37"/>
      <c r="LT35" s="37"/>
      <c r="LU35" s="36"/>
      <c r="LV35" s="37"/>
      <c r="LW35" s="37"/>
      <c r="LX35" s="36"/>
      <c r="LY35" s="37"/>
      <c r="LZ35" s="37"/>
      <c r="MA35" s="37"/>
      <c r="MB35" s="37"/>
      <c r="MC35" s="37"/>
      <c r="MD35" s="37"/>
      <c r="ME35" s="37"/>
      <c r="MF35" s="37"/>
      <c r="MG35" s="36"/>
      <c r="MH35" s="36"/>
      <c r="MI35" s="36"/>
      <c r="MJ35" s="36"/>
      <c r="MK35" s="36"/>
      <c r="ML35" s="36"/>
      <c r="MM35" s="36"/>
      <c r="MN35" s="36"/>
      <c r="MO35" s="36"/>
      <c r="MP35" s="36"/>
      <c r="MQ35" s="36"/>
      <c r="MR35" s="37"/>
      <c r="MS35" s="36"/>
      <c r="MT35" s="37"/>
      <c r="MU35" s="36"/>
      <c r="MV35" s="37"/>
      <c r="MW35" s="36"/>
      <c r="MX35" s="36"/>
      <c r="MY35" s="36"/>
      <c r="MZ35" s="36"/>
      <c r="NA35" s="36"/>
      <c r="NB35" s="37"/>
      <c r="NC35" s="37"/>
    </row>
    <row r="36" spans="1:374" ht="13.5" customHeight="1">
      <c r="A36" s="33"/>
      <c r="B36" s="34"/>
      <c r="C36" s="38"/>
      <c r="D36" s="36"/>
      <c r="E36" s="36"/>
      <c r="F36" s="36"/>
      <c r="G36" s="37"/>
      <c r="H36" s="36"/>
      <c r="I36" s="37"/>
      <c r="J36" s="36"/>
      <c r="K36" s="37"/>
      <c r="L36" s="36"/>
      <c r="M36" s="36"/>
      <c r="N36" s="37"/>
      <c r="O36" s="36"/>
      <c r="P36" s="37"/>
      <c r="Q36" s="36"/>
      <c r="R36" s="37"/>
      <c r="S36" s="36"/>
      <c r="T36" s="36"/>
      <c r="U36" s="36"/>
      <c r="V36" s="36"/>
      <c r="W36" s="36"/>
      <c r="X36" s="36"/>
      <c r="Y36" s="36"/>
      <c r="Z36" s="36"/>
      <c r="AA36" s="37"/>
      <c r="AB36" s="37"/>
      <c r="AC36" s="37"/>
      <c r="AD36" s="37"/>
      <c r="AE36" s="37"/>
      <c r="AF36" s="37"/>
      <c r="AG36" s="37"/>
      <c r="AH36" s="36"/>
      <c r="AI36" s="36"/>
      <c r="AJ36" s="37"/>
      <c r="AK36" s="37"/>
      <c r="AL36" s="37"/>
      <c r="AM36" s="37"/>
      <c r="AN36" s="37"/>
      <c r="AO36" s="36"/>
      <c r="AP36" s="37"/>
      <c r="AQ36" s="37"/>
      <c r="AR36" s="37"/>
      <c r="AS36" s="36"/>
      <c r="AT36" s="37"/>
      <c r="AU36" s="36"/>
      <c r="AV36" s="37"/>
      <c r="AW36" s="37"/>
      <c r="AX36" s="36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6"/>
      <c r="BN36" s="36"/>
      <c r="BO36" s="37"/>
      <c r="BP36" s="37"/>
      <c r="BQ36" s="37"/>
      <c r="BR36" s="36"/>
      <c r="BS36" s="36"/>
      <c r="BT36" s="37"/>
      <c r="BU36" s="37"/>
      <c r="BV36" s="36"/>
      <c r="BW36" s="36"/>
      <c r="BX36" s="36"/>
      <c r="BY36" s="36"/>
      <c r="BZ36" s="36"/>
      <c r="CA36" s="36"/>
      <c r="CB36" s="36"/>
      <c r="CC36" s="36"/>
      <c r="CD36" s="37"/>
      <c r="CE36" s="36"/>
      <c r="CF36" s="36"/>
      <c r="CG36" s="37"/>
      <c r="CH36" s="36"/>
      <c r="CI36" s="36"/>
      <c r="CJ36" s="37"/>
      <c r="CK36" s="37"/>
      <c r="CL36" s="37"/>
      <c r="CM36" s="37"/>
      <c r="CN36" s="37"/>
      <c r="CO36" s="37"/>
      <c r="CP36" s="37"/>
      <c r="CQ36" s="37"/>
      <c r="CR36" s="36"/>
      <c r="CS36" s="36"/>
      <c r="CT36" s="37"/>
      <c r="CU36" s="36"/>
      <c r="CV36" s="36"/>
      <c r="CW36" s="36"/>
      <c r="CX36" s="37"/>
      <c r="CY36" s="36"/>
      <c r="CZ36" s="36"/>
      <c r="DA36" s="36"/>
      <c r="DB36" s="37"/>
      <c r="DC36" s="37"/>
      <c r="DD36" s="37"/>
      <c r="DE36" s="37"/>
      <c r="DF36" s="36"/>
      <c r="DG36" s="37"/>
      <c r="DH36" s="37"/>
      <c r="DI36" s="37"/>
      <c r="DJ36" s="37"/>
      <c r="DK36" s="36"/>
      <c r="DL36" s="36"/>
      <c r="DM36" s="36"/>
      <c r="DN36" s="36"/>
      <c r="DO36" s="36"/>
      <c r="DP36" s="36"/>
      <c r="DQ36" s="37"/>
      <c r="DR36" s="37"/>
      <c r="DS36" s="37"/>
      <c r="DT36" s="37"/>
      <c r="DU36" s="37"/>
      <c r="DV36" s="37"/>
      <c r="DW36" s="37"/>
      <c r="DX36" s="36"/>
      <c r="DY36" s="37"/>
      <c r="DZ36" s="36"/>
      <c r="EA36" s="36"/>
      <c r="EB36" s="36"/>
      <c r="EC36" s="36"/>
      <c r="ED36" s="37"/>
      <c r="EE36" s="36"/>
      <c r="EF36" s="36"/>
      <c r="EG36" s="37"/>
      <c r="EH36" s="37"/>
      <c r="EI36" s="36"/>
      <c r="EJ36" s="36"/>
      <c r="EK36" s="37"/>
      <c r="EL36" s="37"/>
      <c r="EM36" s="37"/>
      <c r="EN36" s="37"/>
      <c r="EO36" s="37"/>
      <c r="EP36" s="37"/>
      <c r="EQ36" s="36"/>
      <c r="ER36" s="36"/>
      <c r="ES36" s="36"/>
      <c r="ET36" s="37"/>
      <c r="EU36" s="37"/>
      <c r="EV36" s="37"/>
      <c r="EW36" s="36"/>
      <c r="EX36" s="36"/>
      <c r="EY36" s="36"/>
      <c r="EZ36" s="36"/>
      <c r="FA36" s="36"/>
      <c r="FB36" s="36"/>
      <c r="FC36" s="36"/>
      <c r="FD36" s="37"/>
      <c r="FE36" s="36"/>
      <c r="FF36" s="37"/>
      <c r="FG36" s="37"/>
      <c r="FH36" s="36"/>
      <c r="FI36" s="36"/>
      <c r="FJ36" s="37"/>
      <c r="FK36" s="36"/>
      <c r="FL36" s="36"/>
      <c r="FM36" s="36"/>
      <c r="FN36" s="36"/>
      <c r="FO36" s="36"/>
      <c r="FP36" s="36"/>
      <c r="FQ36" s="36"/>
      <c r="FR36" s="36"/>
      <c r="FS36" s="36"/>
      <c r="FT36" s="37"/>
      <c r="FU36" s="36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6"/>
      <c r="GI36" s="37"/>
      <c r="GJ36" s="36"/>
      <c r="GK36" s="36"/>
      <c r="GL36" s="36"/>
      <c r="GM36" s="36"/>
      <c r="GN36" s="37"/>
      <c r="GO36" s="37"/>
      <c r="GP36" s="37"/>
      <c r="GQ36" s="37"/>
      <c r="GR36" s="36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6"/>
      <c r="HD36" s="37"/>
      <c r="HE36" s="37"/>
      <c r="HF36" s="36"/>
      <c r="HG36" s="36"/>
      <c r="HH36" s="36"/>
      <c r="HI36" s="36"/>
      <c r="HJ36" s="37"/>
      <c r="HK36" s="36"/>
      <c r="HL36" s="37"/>
      <c r="HM36" s="36"/>
      <c r="HN36" s="36"/>
      <c r="HO36" s="36"/>
      <c r="HP36" s="36"/>
      <c r="HQ36" s="36"/>
      <c r="HR36" s="37"/>
      <c r="HS36" s="36"/>
      <c r="HT36" s="37"/>
      <c r="HU36" s="37"/>
      <c r="HV36" s="36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6"/>
      <c r="II36" s="36"/>
      <c r="IJ36" s="36"/>
      <c r="IK36" s="36"/>
      <c r="IL36" s="36"/>
      <c r="IM36" s="36"/>
      <c r="IN36" s="36"/>
      <c r="IO36" s="37"/>
      <c r="IP36" s="36"/>
      <c r="IQ36" s="37"/>
      <c r="IR36" s="37"/>
      <c r="IS36" s="36"/>
      <c r="IT36" s="37"/>
      <c r="IU36" s="36"/>
      <c r="IV36" s="36"/>
      <c r="IW36" s="37"/>
      <c r="IX36" s="36"/>
      <c r="IY36" s="36"/>
      <c r="IZ36" s="37"/>
      <c r="JA36" s="36"/>
      <c r="JB36" s="36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6"/>
      <c r="JY36" s="36"/>
      <c r="JZ36" s="36"/>
      <c r="KA36" s="36"/>
      <c r="KB36" s="36"/>
      <c r="KC36" s="36"/>
      <c r="KD36" s="36"/>
      <c r="KE36" s="36"/>
      <c r="KF36" s="36"/>
      <c r="KG36" s="36"/>
      <c r="KH36" s="36"/>
      <c r="KI36" s="36"/>
      <c r="KJ36" s="36"/>
      <c r="KK36" s="36"/>
      <c r="KL36" s="37"/>
      <c r="KM36" s="36"/>
      <c r="KN36" s="36"/>
      <c r="KO36" s="36"/>
      <c r="KP36" s="36"/>
      <c r="KQ36" s="36"/>
      <c r="KR36" s="36"/>
      <c r="KS36" s="36"/>
      <c r="KT36" s="36"/>
      <c r="KU36" s="36"/>
      <c r="KV36" s="36"/>
      <c r="KW36" s="36"/>
      <c r="KX36" s="36"/>
      <c r="KY36" s="37"/>
      <c r="KZ36" s="36"/>
      <c r="LA36" s="36"/>
      <c r="LB36" s="36"/>
      <c r="LC36" s="36"/>
      <c r="LD36" s="36"/>
      <c r="LE36" s="36"/>
      <c r="LF36" s="37"/>
      <c r="LG36" s="37"/>
      <c r="LH36" s="36"/>
      <c r="LI36" s="36"/>
      <c r="LJ36" s="37"/>
      <c r="LK36" s="37"/>
      <c r="LL36" s="37"/>
      <c r="LM36" s="37"/>
      <c r="LN36" s="36"/>
      <c r="LO36" s="36"/>
      <c r="LP36" s="36"/>
      <c r="LQ36" s="36"/>
      <c r="LR36" s="36"/>
      <c r="LS36" s="37"/>
      <c r="LT36" s="37"/>
      <c r="LU36" s="36"/>
      <c r="LV36" s="37"/>
      <c r="LW36" s="37"/>
      <c r="LX36" s="36"/>
      <c r="LY36" s="37"/>
      <c r="LZ36" s="37"/>
      <c r="MA36" s="37"/>
      <c r="MB36" s="37"/>
      <c r="MC36" s="37"/>
      <c r="MD36" s="37"/>
      <c r="ME36" s="37"/>
      <c r="MF36" s="37"/>
      <c r="MG36" s="36"/>
      <c r="MH36" s="36"/>
      <c r="MI36" s="36"/>
      <c r="MJ36" s="36"/>
      <c r="MK36" s="36"/>
      <c r="ML36" s="36"/>
      <c r="MM36" s="36"/>
      <c r="MN36" s="36"/>
      <c r="MO36" s="36"/>
      <c r="MP36" s="36"/>
      <c r="MQ36" s="36"/>
      <c r="MR36" s="37"/>
      <c r="MS36" s="36"/>
      <c r="MT36" s="37"/>
      <c r="MU36" s="36"/>
      <c r="MV36" s="37"/>
      <c r="MW36" s="36"/>
      <c r="MX36" s="36"/>
      <c r="MY36" s="36"/>
      <c r="MZ36" s="36"/>
      <c r="NA36" s="36"/>
      <c r="NB36" s="37"/>
      <c r="NC36" s="39"/>
      <c r="ND36" s="40"/>
      <c r="NE36" s="40"/>
      <c r="NF36" s="40"/>
      <c r="NG36" s="4"/>
      <c r="NH36" s="4"/>
      <c r="NI36" s="4"/>
      <c r="NJ36" s="40"/>
    </row>
    <row r="37" spans="1:374" ht="17.25" customHeight="1">
      <c r="NC37" s="4"/>
      <c r="ND37" s="40"/>
      <c r="NE37" s="99" t="s">
        <v>851</v>
      </c>
      <c r="NF37" s="99" t="s">
        <v>850</v>
      </c>
      <c r="NG37" s="4"/>
      <c r="NH37" s="4"/>
      <c r="NI37" s="4"/>
      <c r="NJ37" s="4"/>
    </row>
    <row r="38" spans="1:374">
      <c r="A38" s="1" t="s">
        <v>412</v>
      </c>
      <c r="D38" s="1">
        <f t="shared" ref="D38:AI38" si="15">D22*D13</f>
        <v>3310.7313479999998</v>
      </c>
      <c r="E38" s="1">
        <f t="shared" si="15"/>
        <v>3982.7141149999998</v>
      </c>
      <c r="F38" s="1">
        <f t="shared" si="15"/>
        <v>3984.5650350000001</v>
      </c>
      <c r="G38" s="1">
        <f t="shared" si="15"/>
        <v>4179.437042352004</v>
      </c>
      <c r="H38" s="1">
        <f t="shared" si="15"/>
        <v>3904.8402693128419</v>
      </c>
      <c r="I38" s="1">
        <f t="shared" si="15"/>
        <v>2496.1889663125803</v>
      </c>
      <c r="J38" s="1">
        <f t="shared" si="15"/>
        <v>3644.3326343654999</v>
      </c>
      <c r="K38" s="1">
        <f t="shared" si="15"/>
        <v>2991.1675300227598</v>
      </c>
      <c r="L38" s="1">
        <f t="shared" si="15"/>
        <v>3917.4809818583994</v>
      </c>
      <c r="M38" s="1">
        <f t="shared" si="15"/>
        <v>5139.5049167484012</v>
      </c>
      <c r="N38" s="1">
        <f t="shared" si="15"/>
        <v>2954.4283798218198</v>
      </c>
      <c r="O38" s="1">
        <f t="shared" si="15"/>
        <v>3701.2720998191398</v>
      </c>
      <c r="P38" s="1">
        <f t="shared" si="15"/>
        <v>2950.1298547798006</v>
      </c>
      <c r="Q38" s="1">
        <f t="shared" si="15"/>
        <v>3980.2527830300414</v>
      </c>
      <c r="R38" s="1">
        <f t="shared" si="15"/>
        <v>2170.7263193497201</v>
      </c>
      <c r="S38" s="1">
        <f t="shared" si="15"/>
        <v>5226.4562955066003</v>
      </c>
      <c r="T38" s="1">
        <f t="shared" si="15"/>
        <v>3471.792818543282</v>
      </c>
      <c r="U38" s="1">
        <f t="shared" si="15"/>
        <v>3914.9478620036389</v>
      </c>
      <c r="V38" s="1">
        <f t="shared" si="15"/>
        <v>3906.1777310047787</v>
      </c>
      <c r="W38" s="1">
        <f t="shared" si="15"/>
        <v>3907.3504012685976</v>
      </c>
      <c r="X38" s="1">
        <f t="shared" si="15"/>
        <v>3870.9203781105002</v>
      </c>
      <c r="Y38" s="1">
        <f t="shared" si="15"/>
        <v>3929.4280019068792</v>
      </c>
      <c r="Z38" s="1">
        <f t="shared" si="15"/>
        <v>5194.7296120500014</v>
      </c>
      <c r="AA38" s="1">
        <f t="shared" si="15"/>
        <v>998.63194828539986</v>
      </c>
      <c r="AB38" s="1">
        <f t="shared" si="15"/>
        <v>994.00534270179992</v>
      </c>
      <c r="AC38" s="1">
        <f t="shared" si="15"/>
        <v>979.64096500600021</v>
      </c>
      <c r="AD38" s="1">
        <f t="shared" si="15"/>
        <v>675.30256536819968</v>
      </c>
      <c r="AE38" s="1">
        <f t="shared" si="15"/>
        <v>1180.1499483487999</v>
      </c>
      <c r="AF38" s="1">
        <f t="shared" si="15"/>
        <v>1004.5038340369991</v>
      </c>
      <c r="AG38" s="1">
        <f t="shared" si="15"/>
        <v>1017.3631005592999</v>
      </c>
      <c r="AH38" s="1">
        <f t="shared" si="15"/>
        <v>22.491821098999996</v>
      </c>
      <c r="AI38" s="1">
        <f t="shared" si="15"/>
        <v>16.032679651999999</v>
      </c>
      <c r="AJ38" s="1">
        <f t="shared" ref="AJ38:BO38" si="16">AJ22*AJ13</f>
        <v>2186.9778406869805</v>
      </c>
      <c r="AK38" s="1">
        <f t="shared" si="16"/>
        <v>2165.1968475808003</v>
      </c>
      <c r="AL38" s="1">
        <f t="shared" si="16"/>
        <v>2167.2361879915993</v>
      </c>
      <c r="AM38" s="1">
        <f t="shared" si="16"/>
        <v>3001.3454844617195</v>
      </c>
      <c r="AN38" s="1">
        <f t="shared" si="16"/>
        <v>1096.1533429439996</v>
      </c>
      <c r="AO38" s="1">
        <f t="shared" si="16"/>
        <v>1939.1645346103794</v>
      </c>
      <c r="AP38" s="1">
        <f t="shared" si="16"/>
        <v>524.40318268800013</v>
      </c>
      <c r="AQ38" s="1">
        <f t="shared" si="16"/>
        <v>524.4268666559999</v>
      </c>
      <c r="AR38" s="1">
        <f t="shared" si="16"/>
        <v>1607.0302054963197</v>
      </c>
      <c r="AS38" s="1">
        <f t="shared" si="16"/>
        <v>65.786617025799998</v>
      </c>
      <c r="AT38" s="1">
        <f t="shared" si="16"/>
        <v>672.49502676179986</v>
      </c>
      <c r="AU38" s="1">
        <f t="shared" si="16"/>
        <v>6996.5739517410029</v>
      </c>
      <c r="AV38" s="1">
        <f t="shared" si="16"/>
        <v>972.38714462735959</v>
      </c>
      <c r="AW38" s="1">
        <f t="shared" si="16"/>
        <v>677.24388986540009</v>
      </c>
      <c r="AX38" s="1">
        <f t="shared" si="16"/>
        <v>1243.4448274973997</v>
      </c>
      <c r="AY38" s="1">
        <f t="shared" si="16"/>
        <v>4711.4052744527953</v>
      </c>
      <c r="AZ38" s="1">
        <f t="shared" si="16"/>
        <v>1646.1336979295995</v>
      </c>
      <c r="BA38" s="1">
        <f t="shared" si="16"/>
        <v>1936.4429351497993</v>
      </c>
      <c r="BB38" s="1">
        <f t="shared" si="16"/>
        <v>1679.8108865537995</v>
      </c>
      <c r="BC38" s="1">
        <f t="shared" si="16"/>
        <v>6596.1378000000004</v>
      </c>
      <c r="BD38" s="1">
        <f t="shared" si="16"/>
        <v>995.77346647416084</v>
      </c>
      <c r="BE38" s="1">
        <f t="shared" si="16"/>
        <v>7037.3793399999995</v>
      </c>
      <c r="BF38" s="1">
        <f t="shared" si="16"/>
        <v>1683.1229042518007</v>
      </c>
      <c r="BG38" s="1">
        <f t="shared" si="16"/>
        <v>2000.7150799999999</v>
      </c>
      <c r="BH38" s="1">
        <f t="shared" si="16"/>
        <v>2953.7214111644803</v>
      </c>
      <c r="BI38" s="1">
        <f t="shared" si="16"/>
        <v>2162.5659774347205</v>
      </c>
      <c r="BJ38" s="1">
        <f t="shared" si="16"/>
        <v>4145.5154340423996</v>
      </c>
      <c r="BK38" s="1">
        <f t="shared" si="16"/>
        <v>7106.232996623201</v>
      </c>
      <c r="BL38" s="1">
        <f t="shared" si="16"/>
        <v>8853.4051895524462</v>
      </c>
      <c r="BM38" s="1">
        <f t="shared" si="16"/>
        <v>3441.629892452399</v>
      </c>
      <c r="BN38" s="1">
        <f t="shared" si="16"/>
        <v>4343.5123848771627</v>
      </c>
      <c r="BO38" s="1">
        <f t="shared" si="16"/>
        <v>4920.7301181389976</v>
      </c>
      <c r="BP38" s="1">
        <f t="shared" ref="BP38:CU38" si="17">BP22*BP13</f>
        <v>3582.1227415806811</v>
      </c>
      <c r="BQ38" s="1">
        <f t="shared" si="17"/>
        <v>6167.4183000141793</v>
      </c>
      <c r="BR38" s="1">
        <f t="shared" si="17"/>
        <v>3901.5851298897001</v>
      </c>
      <c r="BS38" s="1">
        <f t="shared" si="17"/>
        <v>3910.9509166780776</v>
      </c>
      <c r="BT38" s="1">
        <f t="shared" si="17"/>
        <v>10616.275437074999</v>
      </c>
      <c r="BU38" s="1">
        <f t="shared" si="17"/>
        <v>5399.9798912179995</v>
      </c>
      <c r="BV38" s="1">
        <f t="shared" si="17"/>
        <v>6080.0352549565177</v>
      </c>
      <c r="BW38" s="1">
        <f t="shared" si="17"/>
        <v>6055.9337195101798</v>
      </c>
      <c r="BX38" s="1">
        <f t="shared" si="17"/>
        <v>3652.8428802201588</v>
      </c>
      <c r="BY38" s="1">
        <f t="shared" si="17"/>
        <v>5947.3723972726821</v>
      </c>
      <c r="BZ38" s="1">
        <f t="shared" si="17"/>
        <v>5930.2717541284783</v>
      </c>
      <c r="CA38" s="1">
        <f t="shared" si="17"/>
        <v>5988.8646433816193</v>
      </c>
      <c r="CB38" s="1">
        <f t="shared" si="17"/>
        <v>5895.5753540191208</v>
      </c>
      <c r="CC38" s="1">
        <f t="shared" si="17"/>
        <v>3659.0762477807993</v>
      </c>
      <c r="CD38" s="1">
        <f t="shared" si="17"/>
        <v>5309.1869985000003</v>
      </c>
      <c r="CE38" s="1">
        <f t="shared" si="17"/>
        <v>3673.958594209199</v>
      </c>
      <c r="CF38" s="1">
        <f t="shared" si="17"/>
        <v>5984.9499791096396</v>
      </c>
      <c r="CG38" s="1">
        <f t="shared" si="17"/>
        <v>2315.03803014</v>
      </c>
      <c r="CH38" s="1">
        <f t="shared" si="17"/>
        <v>5984.8081113189583</v>
      </c>
      <c r="CI38" s="1">
        <f t="shared" si="17"/>
        <v>3685.8612243222005</v>
      </c>
      <c r="CJ38" s="1">
        <f t="shared" si="17"/>
        <v>2167.2041427174599</v>
      </c>
      <c r="CK38" s="1">
        <f t="shared" si="17"/>
        <v>3089.4029197195996</v>
      </c>
      <c r="CL38" s="1">
        <f t="shared" si="17"/>
        <v>1930.0981873661394</v>
      </c>
      <c r="CM38" s="1">
        <f t="shared" si="17"/>
        <v>2169.7196223823994</v>
      </c>
      <c r="CN38" s="1">
        <f t="shared" si="17"/>
        <v>3673.1143153586218</v>
      </c>
      <c r="CO38" s="1">
        <f t="shared" si="17"/>
        <v>3681.4604813811006</v>
      </c>
      <c r="CP38" s="1">
        <f t="shared" si="17"/>
        <v>687.62270058482</v>
      </c>
      <c r="CQ38" s="1">
        <f t="shared" si="17"/>
        <v>656.25678824199963</v>
      </c>
      <c r="CR38" s="1">
        <f t="shared" si="17"/>
        <v>2479.1555636100011</v>
      </c>
      <c r="CS38" s="1">
        <f t="shared" si="17"/>
        <v>3416.6445533800811</v>
      </c>
      <c r="CT38" s="1">
        <f t="shared" si="17"/>
        <v>2174.1726382453003</v>
      </c>
      <c r="CU38" s="1">
        <f t="shared" si="17"/>
        <v>4323.7031092840198</v>
      </c>
      <c r="CV38" s="1">
        <f t="shared" ref="CV38:DI38" si="18">CV22*CV13</f>
        <v>2468.8003043998788</v>
      </c>
      <c r="CW38" s="1">
        <f t="shared" si="18"/>
        <v>3426.6603105451204</v>
      </c>
      <c r="CX38" s="1">
        <f t="shared" si="18"/>
        <v>3414.3697155765994</v>
      </c>
      <c r="CY38" s="1">
        <f t="shared" si="18"/>
        <v>42.938940000000002</v>
      </c>
      <c r="CZ38" s="1">
        <f t="shared" si="18"/>
        <v>61.55433</v>
      </c>
      <c r="DA38" s="1">
        <f t="shared" si="18"/>
        <v>3473.2873015948817</v>
      </c>
      <c r="DB38" s="1">
        <f t="shared" si="18"/>
        <v>3804.665116643379</v>
      </c>
      <c r="DC38" s="1">
        <f t="shared" si="18"/>
        <v>3055.8836464386995</v>
      </c>
      <c r="DD38" s="1">
        <f t="shared" si="18"/>
        <v>2960.0961959799997</v>
      </c>
      <c r="DE38" s="1">
        <f t="shared" si="18"/>
        <v>2195.90827872614</v>
      </c>
      <c r="DF38" s="1">
        <f t="shared" si="18"/>
        <v>3481.2584032406389</v>
      </c>
      <c r="DG38" s="1">
        <f t="shared" si="18"/>
        <v>3741.3175561145999</v>
      </c>
      <c r="DH38" s="1">
        <f t="shared" si="18"/>
        <v>3592.0097691350406</v>
      </c>
      <c r="DI38" s="1">
        <f t="shared" si="18"/>
        <v>2182.6641360150002</v>
      </c>
      <c r="DJ38" s="1">
        <f t="shared" ref="DJ38:FT38" si="19">DJ22*DJ13</f>
        <v>3771.856373054</v>
      </c>
      <c r="DK38" s="1">
        <f t="shared" si="19"/>
        <v>5207.1477134470197</v>
      </c>
      <c r="DL38" s="1">
        <f t="shared" si="19"/>
        <v>3918.0864452894998</v>
      </c>
      <c r="DM38" s="1">
        <f t="shared" si="19"/>
        <v>5179.6021003689621</v>
      </c>
      <c r="DN38" s="1">
        <f t="shared" si="19"/>
        <v>5184.9927414793192</v>
      </c>
      <c r="DO38" s="1">
        <f t="shared" si="19"/>
        <v>5227.5956993700029</v>
      </c>
      <c r="DP38" s="1">
        <f t="shared" si="19"/>
        <v>4278.6567782112006</v>
      </c>
      <c r="DQ38" s="1">
        <f t="shared" si="19"/>
        <v>963.55338185920118</v>
      </c>
      <c r="DR38" s="1">
        <f t="shared" si="19"/>
        <v>659.66881039840007</v>
      </c>
      <c r="DS38" s="1">
        <f t="shared" si="19"/>
        <v>987.03889011200044</v>
      </c>
      <c r="DT38" s="1">
        <f t="shared" si="19"/>
        <v>1309.0310792504004</v>
      </c>
      <c r="DU38" s="1">
        <f t="shared" si="19"/>
        <v>1467.8967566472002</v>
      </c>
      <c r="DV38" s="1">
        <f t="shared" si="19"/>
        <v>1317.6484602666008</v>
      </c>
      <c r="DW38" s="1">
        <f t="shared" si="19"/>
        <v>1707.137114816979</v>
      </c>
      <c r="DX38" s="1">
        <f t="shared" si="19"/>
        <v>80.791200000000003</v>
      </c>
      <c r="DY38" s="1">
        <f t="shared" si="19"/>
        <v>1171.7684325159998</v>
      </c>
      <c r="DZ38" s="1">
        <f t="shared" si="19"/>
        <v>4173.9989953595996</v>
      </c>
      <c r="EA38" s="1">
        <f t="shared" si="19"/>
        <v>4199.7570924374995</v>
      </c>
      <c r="EB38" s="1">
        <f t="shared" si="19"/>
        <v>131.9905</v>
      </c>
      <c r="EC38" s="1">
        <f t="shared" si="19"/>
        <v>15.776459999999998</v>
      </c>
      <c r="ED38" s="1">
        <f t="shared" si="19"/>
        <v>6285.3274459172953</v>
      </c>
      <c r="EE38" s="1">
        <f t="shared" si="19"/>
        <v>55.714461785400012</v>
      </c>
      <c r="EF38" s="1">
        <f t="shared" si="19"/>
        <v>29.980799999999999</v>
      </c>
      <c r="EG38" s="1">
        <f t="shared" si="19"/>
        <v>3864.0950063716004</v>
      </c>
      <c r="EH38" s="1">
        <f t="shared" si="19"/>
        <v>1292.75094810664</v>
      </c>
      <c r="EI38" s="1">
        <f t="shared" si="19"/>
        <v>25.499550000000003</v>
      </c>
      <c r="EJ38" s="1">
        <f t="shared" si="19"/>
        <v>80.520750000000007</v>
      </c>
      <c r="EK38" s="1">
        <f t="shared" si="19"/>
        <v>3258.4517953730601</v>
      </c>
      <c r="EL38" s="1">
        <f t="shared" si="19"/>
        <v>1872.4666251658402</v>
      </c>
      <c r="EM38" s="1">
        <f t="shared" si="19"/>
        <v>2948.0479150636793</v>
      </c>
      <c r="EN38" s="1">
        <f t="shared" si="19"/>
        <v>2950.6497234772805</v>
      </c>
      <c r="EO38" s="1">
        <f t="shared" si="19"/>
        <v>6932.7661552256777</v>
      </c>
      <c r="EP38" s="1">
        <f t="shared" si="19"/>
        <v>5134.8864024039976</v>
      </c>
      <c r="EQ38" s="1">
        <f t="shared" si="19"/>
        <v>5940.2671256939984</v>
      </c>
      <c r="ER38" s="1">
        <f t="shared" si="19"/>
        <v>3849.3065556765591</v>
      </c>
      <c r="ES38" s="1">
        <f t="shared" si="19"/>
        <v>5206.559903265601</v>
      </c>
      <c r="ET38" s="1">
        <f t="shared" si="19"/>
        <v>1286.6144189184006</v>
      </c>
      <c r="EU38" s="1">
        <f t="shared" si="19"/>
        <v>2011.5560352271996</v>
      </c>
      <c r="EV38" s="1">
        <f t="shared" si="19"/>
        <v>1296.7870959207996</v>
      </c>
      <c r="EW38" s="1">
        <f t="shared" si="19"/>
        <v>3686.0045881031956</v>
      </c>
      <c r="EX38" s="1">
        <f t="shared" si="19"/>
        <v>2541.7866034176</v>
      </c>
      <c r="EY38" s="1">
        <f t="shared" si="19"/>
        <v>2526.9951698270393</v>
      </c>
      <c r="EZ38" s="1">
        <f t="shared" si="19"/>
        <v>3414.3463010685573</v>
      </c>
      <c r="FA38" s="1">
        <f t="shared" si="19"/>
        <v>3852.8690836343403</v>
      </c>
      <c r="FB38" s="1">
        <f t="shared" si="19"/>
        <v>5075.873506075679</v>
      </c>
      <c r="FC38" s="1">
        <f t="shared" si="19"/>
        <v>3730.0272326426998</v>
      </c>
      <c r="FD38" s="1">
        <f t="shared" si="19"/>
        <v>5321.9579379779998</v>
      </c>
      <c r="FE38" s="1">
        <f t="shared" si="19"/>
        <v>5982.8257064545196</v>
      </c>
      <c r="FF38" s="1">
        <f t="shared" si="19"/>
        <v>5392.7187500339996</v>
      </c>
      <c r="FG38" s="1">
        <f t="shared" si="19"/>
        <v>5420.2950693099992</v>
      </c>
      <c r="FH38" s="1">
        <f t="shared" si="19"/>
        <v>6011.7681600807655</v>
      </c>
      <c r="FI38" s="1">
        <f t="shared" si="19"/>
        <v>6037.0292690030383</v>
      </c>
      <c r="FJ38" s="1">
        <f t="shared" si="19"/>
        <v>5451.9580302439999</v>
      </c>
      <c r="FK38" s="1">
        <f t="shared" si="19"/>
        <v>54.190415675000004</v>
      </c>
      <c r="FL38" s="1">
        <f t="shared" si="19"/>
        <v>14.327197038000003</v>
      </c>
      <c r="FM38" s="1">
        <f t="shared" si="19"/>
        <v>27.548152271200014</v>
      </c>
      <c r="FN38" s="1">
        <f t="shared" si="19"/>
        <v>40.944664525600025</v>
      </c>
      <c r="FO38" s="1">
        <f t="shared" si="19"/>
        <v>3468.6395533706414</v>
      </c>
      <c r="FP38" s="1">
        <f t="shared" si="19"/>
        <v>3856.4362264414817</v>
      </c>
      <c r="FQ38" s="1">
        <f t="shared" si="19"/>
        <v>3887.7651078156009</v>
      </c>
      <c r="FR38" s="1">
        <f t="shared" si="19"/>
        <v>2502.7728941932196</v>
      </c>
      <c r="FS38" s="1">
        <f t="shared" si="19"/>
        <v>3485.9441137171198</v>
      </c>
      <c r="FT38" s="1">
        <f t="shared" si="19"/>
        <v>3112.1220890936011</v>
      </c>
      <c r="FU38" s="1">
        <f t="shared" ref="FU38:IF38" si="20">FU22*FU13</f>
        <v>5225.9373281940025</v>
      </c>
      <c r="FV38" s="1">
        <f t="shared" si="20"/>
        <v>3689.929998407838</v>
      </c>
      <c r="FW38" s="1">
        <f t="shared" si="20"/>
        <v>3533.1010685599213</v>
      </c>
      <c r="FX38" s="1">
        <f t="shared" si="20"/>
        <v>3577.4349984065002</v>
      </c>
      <c r="FY38" s="1">
        <f t="shared" si="20"/>
        <v>2759.4749366096021</v>
      </c>
      <c r="FZ38" s="1">
        <f t="shared" si="20"/>
        <v>2458.8030145425982</v>
      </c>
      <c r="GA38" s="1">
        <f t="shared" si="20"/>
        <v>2536.2050635140995</v>
      </c>
      <c r="GB38" s="1">
        <f t="shared" si="20"/>
        <v>1859.9679350929591</v>
      </c>
      <c r="GC38" s="1">
        <f t="shared" si="20"/>
        <v>4299.2289452912783</v>
      </c>
      <c r="GD38" s="1">
        <f t="shared" si="20"/>
        <v>1016.5058220767997</v>
      </c>
      <c r="GE38" s="1">
        <f t="shared" si="20"/>
        <v>688.8883557204</v>
      </c>
      <c r="GF38" s="1">
        <f t="shared" si="20"/>
        <v>987.15974276699978</v>
      </c>
      <c r="GG38" s="1">
        <f t="shared" si="20"/>
        <v>674.90016973939998</v>
      </c>
      <c r="GH38" s="1">
        <f t="shared" si="20"/>
        <v>1944.4115839698006</v>
      </c>
      <c r="GI38" s="1">
        <f t="shared" si="20"/>
        <v>1128.0064061371604</v>
      </c>
      <c r="GJ38" s="1">
        <f t="shared" si="20"/>
        <v>5470.9380057453009</v>
      </c>
      <c r="GK38" s="1">
        <f t="shared" si="20"/>
        <v>3411.0330724846208</v>
      </c>
      <c r="GL38" s="1">
        <f t="shared" si="20"/>
        <v>3355.1692728839985</v>
      </c>
      <c r="GM38" s="1">
        <f t="shared" si="20"/>
        <v>6877.2496751026138</v>
      </c>
      <c r="GN38" s="1">
        <f t="shared" si="20"/>
        <v>1215.1656868430193</v>
      </c>
      <c r="GO38" s="1">
        <f t="shared" si="20"/>
        <v>1648.3035251386013</v>
      </c>
      <c r="GP38" s="1">
        <f t="shared" si="20"/>
        <v>1013.3812806466802</v>
      </c>
      <c r="GQ38" s="1">
        <f t="shared" si="20"/>
        <v>2376.8281103182007</v>
      </c>
      <c r="GR38" s="1">
        <f t="shared" si="20"/>
        <v>2411.7888274655998</v>
      </c>
      <c r="GS38" s="1">
        <f t="shared" si="20"/>
        <v>1009.0145203423999</v>
      </c>
      <c r="GT38" s="1">
        <f t="shared" si="20"/>
        <v>1606.4160037657612</v>
      </c>
      <c r="GU38" s="1">
        <f t="shared" si="20"/>
        <v>1377.277538724999</v>
      </c>
      <c r="GV38" s="1">
        <f t="shared" si="20"/>
        <v>1610.5990828173394</v>
      </c>
      <c r="GW38" s="1">
        <f t="shared" si="20"/>
        <v>1385.2470065764005</v>
      </c>
      <c r="GX38" s="1">
        <f t="shared" si="20"/>
        <v>1633.1127303493195</v>
      </c>
      <c r="GY38" s="1">
        <f t="shared" si="20"/>
        <v>2925.9241127916798</v>
      </c>
      <c r="GZ38" s="1">
        <f t="shared" si="20"/>
        <v>3146.210284356479</v>
      </c>
      <c r="HA38" s="1">
        <f t="shared" si="20"/>
        <v>3009.934921371841</v>
      </c>
      <c r="HB38" s="1">
        <f t="shared" si="20"/>
        <v>3340.975523551383</v>
      </c>
      <c r="HC38" s="1">
        <f t="shared" si="20"/>
        <v>3706.4066829899989</v>
      </c>
      <c r="HD38" s="1">
        <f t="shared" si="20"/>
        <v>3726.2045285035988</v>
      </c>
      <c r="HE38" s="1">
        <f t="shared" si="20"/>
        <v>3336.6065143078804</v>
      </c>
      <c r="HF38" s="1">
        <f t="shared" si="20"/>
        <v>2359.9811512147194</v>
      </c>
      <c r="HG38" s="1">
        <f t="shared" si="20"/>
        <v>2586.9151981569589</v>
      </c>
      <c r="HH38" s="1">
        <f t="shared" si="20"/>
        <v>7399.3815650832021</v>
      </c>
      <c r="HI38" s="1">
        <f t="shared" si="20"/>
        <v>4207.3561546598985</v>
      </c>
      <c r="HJ38" s="1">
        <f t="shared" si="20"/>
        <v>2272.4086470029997</v>
      </c>
      <c r="HK38" s="1">
        <f t="shared" si="20"/>
        <v>3412.3063610790009</v>
      </c>
      <c r="HL38" s="1">
        <f t="shared" si="20"/>
        <v>2073.609097596519</v>
      </c>
      <c r="HM38" s="1">
        <f t="shared" si="20"/>
        <v>4378.1417997114613</v>
      </c>
      <c r="HN38" s="1">
        <f t="shared" si="20"/>
        <v>3834.8729241669007</v>
      </c>
      <c r="HO38" s="1">
        <f t="shared" si="20"/>
        <v>3462.515221465078</v>
      </c>
      <c r="HP38" s="1">
        <f t="shared" si="20"/>
        <v>3513.3622030187985</v>
      </c>
      <c r="HQ38" s="1">
        <f t="shared" si="20"/>
        <v>5110.5146863557593</v>
      </c>
      <c r="HR38" s="1">
        <f t="shared" si="20"/>
        <v>3353.6474317361399</v>
      </c>
      <c r="HS38" s="1">
        <f t="shared" si="20"/>
        <v>5152.2442949894412</v>
      </c>
      <c r="HT38" s="1">
        <f t="shared" si="20"/>
        <v>3390.3958148860784</v>
      </c>
      <c r="HU38" s="1">
        <f t="shared" si="20"/>
        <v>5422.1082605249994</v>
      </c>
      <c r="HV38" s="1">
        <f t="shared" si="20"/>
        <v>5635.8090712077028</v>
      </c>
      <c r="HW38" s="1">
        <f t="shared" si="20"/>
        <v>1535.0070090850004</v>
      </c>
      <c r="HX38" s="1">
        <f t="shared" si="20"/>
        <v>1933.0796035583999</v>
      </c>
      <c r="HY38" s="1">
        <f t="shared" si="20"/>
        <v>5082.2082349104021</v>
      </c>
      <c r="HZ38" s="1">
        <f t="shared" si="20"/>
        <v>4165.7200080429993</v>
      </c>
      <c r="IA38" s="1">
        <f t="shared" si="20"/>
        <v>2134.7351603732018</v>
      </c>
      <c r="IB38" s="1">
        <f t="shared" si="20"/>
        <v>2188.2803121357206</v>
      </c>
      <c r="IC38" s="1">
        <f t="shared" si="20"/>
        <v>3558.2950775858221</v>
      </c>
      <c r="ID38" s="1">
        <f t="shared" si="20"/>
        <v>2189.0024020942005</v>
      </c>
      <c r="IE38" s="1">
        <f t="shared" si="20"/>
        <v>2124.7826558695001</v>
      </c>
      <c r="IF38" s="1">
        <f t="shared" si="20"/>
        <v>1331.960624720439</v>
      </c>
      <c r="IG38" s="1">
        <f t="shared" ref="IG38:KR38" si="21">IG22*IG13</f>
        <v>1330.1316428619998</v>
      </c>
      <c r="IH38" s="1">
        <f t="shared" si="21"/>
        <v>60.790337321999992</v>
      </c>
      <c r="II38" s="1">
        <f t="shared" si="21"/>
        <v>83.004005919999926</v>
      </c>
      <c r="IJ38" s="1">
        <f t="shared" si="21"/>
        <v>44.568766473000018</v>
      </c>
      <c r="IK38" s="1">
        <f t="shared" si="21"/>
        <v>49.684393717200024</v>
      </c>
      <c r="IL38" s="1">
        <f t="shared" si="21"/>
        <v>47.228661306199989</v>
      </c>
      <c r="IM38" s="1">
        <f t="shared" si="21"/>
        <v>5174.716913081761</v>
      </c>
      <c r="IN38" s="1">
        <f t="shared" si="21"/>
        <v>3571.6537957214414</v>
      </c>
      <c r="IO38" s="1">
        <f t="shared" si="21"/>
        <v>2924.4831985446003</v>
      </c>
      <c r="IP38" s="1">
        <f t="shared" si="21"/>
        <v>4230.7750830807026</v>
      </c>
      <c r="IQ38" s="1">
        <f t="shared" si="21"/>
        <v>2714.9756715004019</v>
      </c>
      <c r="IR38" s="1">
        <f t="shared" si="21"/>
        <v>3991.1611315795981</v>
      </c>
      <c r="IS38" s="1">
        <f t="shared" si="21"/>
        <v>5954.0406460708773</v>
      </c>
      <c r="IT38" s="1">
        <f t="shared" si="21"/>
        <v>5250.2109829813589</v>
      </c>
      <c r="IU38" s="1">
        <f t="shared" si="21"/>
        <v>3136.9299003002411</v>
      </c>
      <c r="IV38" s="1">
        <f t="shared" si="21"/>
        <v>2501.0270644438197</v>
      </c>
      <c r="IW38" s="1">
        <f t="shared" si="21"/>
        <v>4387.3616818222436</v>
      </c>
      <c r="IX38" s="1">
        <f t="shared" si="21"/>
        <v>3490.4685494118003</v>
      </c>
      <c r="IY38" s="1">
        <f t="shared" si="21"/>
        <v>3507.6737842951197</v>
      </c>
      <c r="IZ38" s="1">
        <f t="shared" si="21"/>
        <v>4242.3908404264203</v>
      </c>
      <c r="JA38" s="1">
        <f t="shared" si="21"/>
        <v>3432.5734039999998</v>
      </c>
      <c r="JB38" s="1">
        <f t="shared" si="21"/>
        <v>3489.9895547279375</v>
      </c>
      <c r="JC38" s="1">
        <f t="shared" si="21"/>
        <v>3718.7009794204578</v>
      </c>
      <c r="JD38" s="1">
        <f t="shared" si="21"/>
        <v>2399.5199383759991</v>
      </c>
      <c r="JE38" s="1">
        <f t="shared" si="21"/>
        <v>4187.6281482650975</v>
      </c>
      <c r="JF38" s="1">
        <f t="shared" si="21"/>
        <v>2278.7184018610019</v>
      </c>
      <c r="JG38" s="1">
        <f t="shared" si="21"/>
        <v>1374.6959495984001</v>
      </c>
      <c r="JH38" s="1">
        <f t="shared" si="21"/>
        <v>580.2035750235998</v>
      </c>
      <c r="JI38" s="1">
        <f t="shared" si="21"/>
        <v>3942.0288875968008</v>
      </c>
      <c r="JJ38" s="1">
        <f t="shared" si="21"/>
        <v>985.77701080320037</v>
      </c>
      <c r="JK38" s="1">
        <f t="shared" si="21"/>
        <v>1377.9078794271993</v>
      </c>
      <c r="JL38" s="1">
        <f t="shared" si="21"/>
        <v>3930.9243891526403</v>
      </c>
      <c r="JM38" s="1">
        <f t="shared" si="21"/>
        <v>671.56360400799997</v>
      </c>
      <c r="JN38" s="1">
        <f t="shared" si="21"/>
        <v>981.98241091499938</v>
      </c>
      <c r="JO38" s="1">
        <f t="shared" si="21"/>
        <v>649.23254502765985</v>
      </c>
      <c r="JP38" s="1">
        <f t="shared" si="21"/>
        <v>3582.5819255533975</v>
      </c>
      <c r="JQ38" s="1">
        <f t="shared" si="21"/>
        <v>3207.5057693291819</v>
      </c>
      <c r="JR38" s="1">
        <f t="shared" si="21"/>
        <v>2207.7558162406995</v>
      </c>
      <c r="JS38" s="1">
        <f t="shared" si="21"/>
        <v>3466.9050123135989</v>
      </c>
      <c r="JT38" s="1">
        <f t="shared" si="21"/>
        <v>3745.7752313126211</v>
      </c>
      <c r="JU38" s="1">
        <f t="shared" si="21"/>
        <v>3216.8530374514594</v>
      </c>
      <c r="JV38" s="1">
        <f t="shared" si="21"/>
        <v>3333.3939723691205</v>
      </c>
      <c r="JW38" s="1">
        <f t="shared" si="21"/>
        <v>3137.6681664715188</v>
      </c>
      <c r="JX38" s="1">
        <f t="shared" si="21"/>
        <v>3910.1444998888824</v>
      </c>
      <c r="JY38" s="1">
        <f t="shared" si="21"/>
        <v>3900.1119752733603</v>
      </c>
      <c r="JZ38" s="1">
        <f t="shared" si="21"/>
        <v>5162.3872919229607</v>
      </c>
      <c r="KA38" s="1">
        <f t="shared" si="21"/>
        <v>3863.2521595239004</v>
      </c>
      <c r="KB38" s="1">
        <f t="shared" si="21"/>
        <v>5240.8560236392832</v>
      </c>
      <c r="KC38" s="1">
        <f t="shared" si="21"/>
        <v>5135.2422283733977</v>
      </c>
      <c r="KD38" s="1">
        <f t="shared" si="21"/>
        <v>5125.4424447368983</v>
      </c>
      <c r="KE38" s="1">
        <f t="shared" si="21"/>
        <v>5955.1605481367997</v>
      </c>
      <c r="KF38" s="1">
        <f t="shared" si="21"/>
        <v>3926.1423980987988</v>
      </c>
      <c r="KG38" s="1">
        <f t="shared" si="21"/>
        <v>3380.6152156748408</v>
      </c>
      <c r="KH38" s="1">
        <f t="shared" si="21"/>
        <v>4838.6793600743367</v>
      </c>
      <c r="KI38" s="1">
        <f t="shared" si="21"/>
        <v>3433.6446299999998</v>
      </c>
      <c r="KJ38" s="1">
        <f t="shared" si="21"/>
        <v>5250.8616972609607</v>
      </c>
      <c r="KK38" s="1">
        <f t="shared" si="21"/>
        <v>3087.0333260000002</v>
      </c>
      <c r="KL38" s="1">
        <f t="shared" si="21"/>
        <v>4020.864741101997</v>
      </c>
      <c r="KM38" s="1">
        <f t="shared" si="21"/>
        <v>27.539541300480018</v>
      </c>
      <c r="KN38" s="1">
        <f t="shared" si="21"/>
        <v>33.120322263600009</v>
      </c>
      <c r="KO38" s="1">
        <f t="shared" si="21"/>
        <v>30.948184418799997</v>
      </c>
      <c r="KP38" s="1">
        <f t="shared" si="21"/>
        <v>47.517723391600008</v>
      </c>
      <c r="KQ38" s="1">
        <f t="shared" si="21"/>
        <v>74.488215929600003</v>
      </c>
      <c r="KR38" s="1">
        <f t="shared" si="21"/>
        <v>69.149636316200031</v>
      </c>
      <c r="KS38" s="1">
        <f t="shared" ref="KS38:ND38" si="22">KS22*KS13</f>
        <v>24.955055782800017</v>
      </c>
      <c r="KT38" s="1">
        <f t="shared" si="22"/>
        <v>25.21952695460001</v>
      </c>
      <c r="KU38" s="1">
        <f t="shared" si="22"/>
        <v>27.259278153800004</v>
      </c>
      <c r="KV38" s="1">
        <f t="shared" si="22"/>
        <v>21.493422214000017</v>
      </c>
      <c r="KW38" s="1">
        <f t="shared" si="22"/>
        <v>34.852461089599998</v>
      </c>
      <c r="KX38" s="1">
        <f t="shared" si="22"/>
        <v>24.879569791999998</v>
      </c>
      <c r="KY38" s="1">
        <f t="shared" si="22"/>
        <v>564.53457429159982</v>
      </c>
      <c r="KZ38" s="1">
        <f t="shared" si="22"/>
        <v>24.804069703600007</v>
      </c>
      <c r="LA38" s="1">
        <f t="shared" si="22"/>
        <v>16.0781363842</v>
      </c>
      <c r="LB38" s="1">
        <f t="shared" si="22"/>
        <v>20.120289345200003</v>
      </c>
      <c r="LC38" s="1">
        <f t="shared" si="22"/>
        <v>32.043477283400001</v>
      </c>
      <c r="LD38" s="1">
        <f t="shared" si="22"/>
        <v>20.762665090199999</v>
      </c>
      <c r="LE38" s="1">
        <f t="shared" si="22"/>
        <v>58.712158219000031</v>
      </c>
      <c r="LF38" s="1">
        <f t="shared" si="22"/>
        <v>1545.2907824199999</v>
      </c>
      <c r="LG38" s="1">
        <f t="shared" si="22"/>
        <v>4074.2910204524005</v>
      </c>
      <c r="LH38" s="1">
        <f t="shared" si="22"/>
        <v>3821.3627593521592</v>
      </c>
      <c r="LI38" s="1">
        <f t="shared" si="22"/>
        <v>3256.0857584917198</v>
      </c>
      <c r="LJ38" s="1">
        <f t="shared" si="22"/>
        <v>957.84881073199983</v>
      </c>
      <c r="LK38" s="1">
        <f t="shared" si="22"/>
        <v>2141.2198733002006</v>
      </c>
      <c r="LL38" s="1">
        <f t="shared" si="22"/>
        <v>2183.3690853281996</v>
      </c>
      <c r="LM38" s="1">
        <f t="shared" si="22"/>
        <v>3028.3496423817992</v>
      </c>
      <c r="LN38" s="1">
        <f t="shared" si="22"/>
        <v>18.520105817400001</v>
      </c>
      <c r="LO38" s="1">
        <f t="shared" si="22"/>
        <v>35.789367613999993</v>
      </c>
      <c r="LP38" s="1">
        <f t="shared" si="22"/>
        <v>17.627275635199997</v>
      </c>
      <c r="LQ38" s="1">
        <f t="shared" si="22"/>
        <v>17.589504444599996</v>
      </c>
      <c r="LR38" s="1">
        <f t="shared" si="22"/>
        <v>35.782953206000002</v>
      </c>
      <c r="LS38" s="1">
        <f t="shared" si="22"/>
        <v>3405.3678497365986</v>
      </c>
      <c r="LT38" s="1">
        <f t="shared" si="22"/>
        <v>1146.4990629092001</v>
      </c>
      <c r="LU38" s="1">
        <f t="shared" si="22"/>
        <v>3832.1487386582357</v>
      </c>
      <c r="LV38" s="1">
        <f t="shared" si="22"/>
        <v>1651.8518636466008</v>
      </c>
      <c r="LW38" s="1">
        <f t="shared" si="22"/>
        <v>1653.3633393969994</v>
      </c>
      <c r="LX38" s="1">
        <f t="shared" si="22"/>
        <v>4231.3111119549594</v>
      </c>
      <c r="LY38" s="1">
        <f t="shared" si="22"/>
        <v>3555.8457981750007</v>
      </c>
      <c r="LZ38" s="1">
        <f t="shared" si="22"/>
        <v>3480.5688238945809</v>
      </c>
      <c r="MA38" s="1">
        <f t="shared" si="22"/>
        <v>1986.5188213727993</v>
      </c>
      <c r="MB38" s="1">
        <f t="shared" si="22"/>
        <v>4225.1966736276017</v>
      </c>
      <c r="MC38" s="1">
        <f t="shared" si="22"/>
        <v>134.95467205219995</v>
      </c>
      <c r="MD38" s="1">
        <f t="shared" si="22"/>
        <v>222.96363102859999</v>
      </c>
      <c r="ME38" s="1">
        <f t="shared" si="22"/>
        <v>287.81934084199997</v>
      </c>
      <c r="MF38" s="1">
        <f t="shared" si="22"/>
        <v>142.60026927739997</v>
      </c>
      <c r="MG38" s="1">
        <f t="shared" si="22"/>
        <v>2463.0928103311212</v>
      </c>
      <c r="MH38" s="1">
        <f t="shared" si="22"/>
        <v>3849.3133665208193</v>
      </c>
      <c r="MI38" s="1">
        <f t="shared" si="22"/>
        <v>2537.6613965999982</v>
      </c>
      <c r="MJ38" s="1">
        <f t="shared" si="22"/>
        <v>3853.988189773258</v>
      </c>
      <c r="MK38" s="1">
        <f t="shared" si="22"/>
        <v>3432.3469069190405</v>
      </c>
      <c r="ML38" s="1">
        <f t="shared" si="22"/>
        <v>3836.748328306081</v>
      </c>
      <c r="MM38" s="1">
        <f t="shared" si="22"/>
        <v>5166.6233318983768</v>
      </c>
      <c r="MN38" s="1">
        <f t="shared" si="22"/>
        <v>21.887872083000012</v>
      </c>
      <c r="MO38" s="1">
        <f t="shared" si="22"/>
        <v>15.805871589199997</v>
      </c>
      <c r="MP38" s="1">
        <f t="shared" si="22"/>
        <v>18.752059699999993</v>
      </c>
      <c r="MQ38" s="1">
        <f t="shared" si="22"/>
        <v>44.228208987600006</v>
      </c>
      <c r="MR38" s="1">
        <f t="shared" si="22"/>
        <v>1354.6458841190004</v>
      </c>
      <c r="MS38" s="1">
        <f t="shared" si="22"/>
        <v>62.830175064799995</v>
      </c>
      <c r="MT38" s="1">
        <f t="shared" si="22"/>
        <v>1595.7969029200001</v>
      </c>
      <c r="MU38" s="1">
        <f t="shared" si="22"/>
        <v>43.114332745000013</v>
      </c>
      <c r="MV38" s="1">
        <f t="shared" si="22"/>
        <v>1602.673824</v>
      </c>
      <c r="MW38" s="1">
        <f t="shared" si="22"/>
        <v>3295.0448419999998</v>
      </c>
      <c r="MX38" s="1">
        <f t="shared" si="22"/>
        <v>3347.4772470000003</v>
      </c>
      <c r="MY38" s="1">
        <f t="shared" si="22"/>
        <v>29.026627106399996</v>
      </c>
      <c r="MZ38" s="1">
        <f t="shared" si="22"/>
        <v>85.964160836399998</v>
      </c>
      <c r="NA38" s="1">
        <f t="shared" si="22"/>
        <v>59.25710838740001</v>
      </c>
      <c r="NB38" s="1">
        <f t="shared" si="22"/>
        <v>2142.9240552147999</v>
      </c>
      <c r="NC38" s="1">
        <f t="shared" si="22"/>
        <v>2945.6301082315808</v>
      </c>
      <c r="ND38" s="1">
        <f t="shared" si="22"/>
        <v>2134.8439456000788</v>
      </c>
      <c r="NE38" s="41">
        <f>SUM(D38:ND38)</f>
        <v>1016751.5417602119</v>
      </c>
      <c r="NF38" s="1">
        <v>1016751.8643667201</v>
      </c>
    </row>
    <row r="39" spans="1:374">
      <c r="A39" s="1" t="s">
        <v>413</v>
      </c>
      <c r="D39" s="1">
        <f t="shared" ref="D39:AI39" si="23">D27*D13</f>
        <v>1159.1571509999999</v>
      </c>
      <c r="E39" s="1">
        <f t="shared" si="23"/>
        <v>4545.612126</v>
      </c>
      <c r="F39" s="1">
        <f t="shared" si="23"/>
        <v>3918.1028699999997</v>
      </c>
      <c r="G39" s="1">
        <f t="shared" si="23"/>
        <v>3021.8057999999996</v>
      </c>
      <c r="H39" s="1">
        <f t="shared" si="23"/>
        <v>4807.3313339999995</v>
      </c>
      <c r="I39" s="1">
        <f t="shared" si="23"/>
        <v>1683.511074</v>
      </c>
      <c r="J39" s="1">
        <f t="shared" si="23"/>
        <v>3306.4561249999997</v>
      </c>
      <c r="K39" s="1">
        <f t="shared" si="23"/>
        <v>993.58883400000002</v>
      </c>
      <c r="L39" s="1">
        <f t="shared" si="23"/>
        <v>5606.0816399999994</v>
      </c>
      <c r="M39" s="1">
        <f t="shared" si="23"/>
        <v>6637.4699270000001</v>
      </c>
      <c r="N39" s="1">
        <f t="shared" si="23"/>
        <v>911.50201100000015</v>
      </c>
      <c r="O39" s="1">
        <f t="shared" si="23"/>
        <v>3186.387534</v>
      </c>
      <c r="P39" s="1">
        <f t="shared" si="23"/>
        <v>1244.6111199999998</v>
      </c>
      <c r="Q39" s="1">
        <f t="shared" si="23"/>
        <v>3749.9738320000001</v>
      </c>
      <c r="R39" s="1">
        <f t="shared" si="23"/>
        <v>881.91219599999999</v>
      </c>
      <c r="S39" s="1">
        <f t="shared" si="23"/>
        <v>4336.7838359999996</v>
      </c>
      <c r="T39" s="1">
        <f t="shared" si="23"/>
        <v>3454.3626839999997</v>
      </c>
      <c r="U39" s="1">
        <f t="shared" si="23"/>
        <v>4133.7305660000002</v>
      </c>
      <c r="V39" s="1">
        <f t="shared" si="23"/>
        <v>3983.0873179999999</v>
      </c>
      <c r="W39" s="1">
        <f t="shared" si="23"/>
        <v>3771.2159120000001</v>
      </c>
      <c r="X39" s="1">
        <f t="shared" si="23"/>
        <v>4317.6919500000004</v>
      </c>
      <c r="Y39" s="1">
        <f t="shared" si="23"/>
        <v>3483.1215129522525</v>
      </c>
      <c r="Z39" s="1">
        <f t="shared" si="23"/>
        <v>5408.5585311673922</v>
      </c>
      <c r="AA39" s="1">
        <f t="shared" si="23"/>
        <v>418.51237999999995</v>
      </c>
      <c r="AB39" s="1">
        <f t="shared" si="23"/>
        <v>419.87374</v>
      </c>
      <c r="AC39" s="1">
        <f t="shared" si="23"/>
        <v>720.58240000000001</v>
      </c>
      <c r="AD39" s="1">
        <f t="shared" si="23"/>
        <v>369.11787000000004</v>
      </c>
      <c r="AE39" s="1">
        <f t="shared" si="23"/>
        <v>765.40204000000006</v>
      </c>
      <c r="AF39" s="1">
        <f t="shared" si="23"/>
        <v>628.61505822387005</v>
      </c>
      <c r="AG39" s="1">
        <f t="shared" si="23"/>
        <v>374.97393000000005</v>
      </c>
      <c r="AH39" s="1">
        <f t="shared" si="23"/>
        <v>49.288372495202893</v>
      </c>
      <c r="AI39" s="1">
        <f t="shared" si="23"/>
        <v>35.050997333507262</v>
      </c>
      <c r="AJ39" s="1">
        <f t="shared" ref="AJ39:BO39" si="24">AJ27*AJ13</f>
        <v>1744.4543179999998</v>
      </c>
      <c r="AK39" s="1">
        <f t="shared" si="24"/>
        <v>932.93704668007013</v>
      </c>
      <c r="AL39" s="1">
        <f t="shared" si="24"/>
        <v>632.22530467796435</v>
      </c>
      <c r="AM39" s="1">
        <f t="shared" si="24"/>
        <v>1285.5297263252369</v>
      </c>
      <c r="AN39" s="1">
        <f t="shared" si="24"/>
        <v>1073.58</v>
      </c>
      <c r="AO39" s="1">
        <f t="shared" si="24"/>
        <v>1435.9427949999999</v>
      </c>
      <c r="AP39" s="1">
        <f t="shared" si="24"/>
        <v>97.14305731199984</v>
      </c>
      <c r="AQ39" s="1">
        <f t="shared" si="24"/>
        <v>95.439373344000032</v>
      </c>
      <c r="AR39" s="1">
        <f t="shared" si="24"/>
        <v>250.81640050367838</v>
      </c>
      <c r="AS39" s="1">
        <f t="shared" si="24"/>
        <v>77.382010974199986</v>
      </c>
      <c r="AT39" s="1">
        <f t="shared" si="24"/>
        <v>138.8886927164607</v>
      </c>
      <c r="AU39" s="1">
        <f t="shared" si="24"/>
        <v>5198.3646659999995</v>
      </c>
      <c r="AV39" s="1">
        <f t="shared" si="24"/>
        <v>113.58947862133536</v>
      </c>
      <c r="AW39" s="1">
        <f t="shared" si="24"/>
        <v>409.99868266938245</v>
      </c>
      <c r="AX39" s="1">
        <f t="shared" si="24"/>
        <v>645.64793710259994</v>
      </c>
      <c r="AY39" s="1">
        <f t="shared" si="24"/>
        <v>1557.4714871472011</v>
      </c>
      <c r="AZ39" s="1">
        <f t="shared" si="24"/>
        <v>201.89676876605165</v>
      </c>
      <c r="BA39" s="1">
        <f t="shared" si="24"/>
        <v>1408.1214</v>
      </c>
      <c r="BB39" s="1">
        <f t="shared" si="24"/>
        <v>217.61237925054786</v>
      </c>
      <c r="BC39" s="1">
        <f t="shared" si="24"/>
        <v>5597.1972000000005</v>
      </c>
      <c r="BD39" s="1">
        <f t="shared" si="24"/>
        <v>297.80337994323003</v>
      </c>
      <c r="BE39" s="1">
        <f t="shared" si="24"/>
        <v>4922.1893543304304</v>
      </c>
      <c r="BF39" s="1">
        <f t="shared" si="24"/>
        <v>489.06817805689479</v>
      </c>
      <c r="BG39" s="1">
        <f t="shared" si="24"/>
        <v>918.36190823999891</v>
      </c>
      <c r="BH39" s="1">
        <f t="shared" si="24"/>
        <v>3367.5415479999997</v>
      </c>
      <c r="BI39" s="1">
        <f t="shared" si="24"/>
        <v>2083.6949169999998</v>
      </c>
      <c r="BJ39" s="1">
        <f t="shared" si="24"/>
        <v>3688.3402331315142</v>
      </c>
      <c r="BK39" s="1">
        <f t="shared" si="24"/>
        <v>5413.2119622289729</v>
      </c>
      <c r="BL39" s="1">
        <f t="shared" si="24"/>
        <v>9280.1221423162588</v>
      </c>
      <c r="BM39" s="1">
        <f t="shared" si="24"/>
        <v>3249.9045907475997</v>
      </c>
      <c r="BN39" s="1">
        <f t="shared" si="24"/>
        <v>3251.3993579828402</v>
      </c>
      <c r="BO39" s="1">
        <f t="shared" si="24"/>
        <v>3451.7164207436103</v>
      </c>
      <c r="BP39" s="1">
        <f t="shared" ref="BP39:CU39" si="25">BP27*BP13</f>
        <v>2348.8061728827979</v>
      </c>
      <c r="BQ39" s="1">
        <f t="shared" si="25"/>
        <v>5418.7469037845176</v>
      </c>
      <c r="BR39" s="1">
        <f t="shared" si="25"/>
        <v>2382.585227027691</v>
      </c>
      <c r="BS39" s="1">
        <f t="shared" si="25"/>
        <v>1168.9815894384428</v>
      </c>
      <c r="BT39" s="1">
        <f t="shared" si="25"/>
        <v>1590.737636533692</v>
      </c>
      <c r="BU39" s="1">
        <f t="shared" si="25"/>
        <v>3174.6970108028727</v>
      </c>
      <c r="BV39" s="1">
        <f t="shared" si="25"/>
        <v>5955.8961280000003</v>
      </c>
      <c r="BW39" s="1">
        <f t="shared" si="25"/>
        <v>6102.2510520000005</v>
      </c>
      <c r="BX39" s="1">
        <f t="shared" si="25"/>
        <v>3237.648328837231</v>
      </c>
      <c r="BY39" s="1">
        <f t="shared" si="25"/>
        <v>5211.1136992142765</v>
      </c>
      <c r="BZ39" s="1">
        <f t="shared" si="25"/>
        <v>4807.3550640000003</v>
      </c>
      <c r="CA39" s="1">
        <f t="shared" si="25"/>
        <v>5552.6730479999997</v>
      </c>
      <c r="CB39" s="1">
        <f t="shared" si="25"/>
        <v>5613.4592640000001</v>
      </c>
      <c r="CC39" s="1">
        <f t="shared" si="25"/>
        <v>1184.8007324539842</v>
      </c>
      <c r="CD39" s="1">
        <f t="shared" si="25"/>
        <v>2728.1490369913085</v>
      </c>
      <c r="CE39" s="1">
        <f t="shared" si="25"/>
        <v>3333.9620999999997</v>
      </c>
      <c r="CF39" s="1">
        <f t="shared" si="25"/>
        <v>4819.2047259999999</v>
      </c>
      <c r="CG39" s="1">
        <f t="shared" si="25"/>
        <v>3771.3159599999999</v>
      </c>
      <c r="CH39" s="1">
        <f t="shared" si="25"/>
        <v>1578.6547831036535</v>
      </c>
      <c r="CI39" s="1">
        <f t="shared" si="25"/>
        <v>2755.4043360000001</v>
      </c>
      <c r="CJ39" s="1">
        <f t="shared" si="25"/>
        <v>1628.6837129999999</v>
      </c>
      <c r="CK39" s="1">
        <f t="shared" si="25"/>
        <v>1963.9132999999999</v>
      </c>
      <c r="CL39" s="1">
        <f t="shared" si="25"/>
        <v>1321.4773379999999</v>
      </c>
      <c r="CM39" s="1">
        <f t="shared" si="25"/>
        <v>956.89375999999982</v>
      </c>
      <c r="CN39" s="1">
        <f t="shared" si="25"/>
        <v>1564.952458</v>
      </c>
      <c r="CO39" s="1">
        <f t="shared" si="25"/>
        <v>1578.3970770000001</v>
      </c>
      <c r="CP39" s="1">
        <f t="shared" si="25"/>
        <v>130.47346093474562</v>
      </c>
      <c r="CQ39" s="1">
        <f t="shared" si="25"/>
        <v>125.47460871452151</v>
      </c>
      <c r="CR39" s="1">
        <f t="shared" si="25"/>
        <v>2519.9513999999999</v>
      </c>
      <c r="CS39" s="1">
        <f t="shared" si="25"/>
        <v>1288.7696718999209</v>
      </c>
      <c r="CT39" s="1">
        <f t="shared" si="25"/>
        <v>913.99267345469968</v>
      </c>
      <c r="CU39" s="1">
        <f t="shared" si="25"/>
        <v>1629.6395742559796</v>
      </c>
      <c r="CV39" s="1">
        <f t="shared" ref="CV39:DH39" si="26">CV27*CV13</f>
        <v>960.46073866012159</v>
      </c>
      <c r="CW39" s="1">
        <f t="shared" si="26"/>
        <v>1266.7679176948805</v>
      </c>
      <c r="CX39" s="1">
        <f t="shared" si="26"/>
        <v>1373.7178574973136</v>
      </c>
      <c r="CY39" s="1">
        <f t="shared" si="26"/>
        <v>40.497145739130438</v>
      </c>
      <c r="CZ39" s="1">
        <f t="shared" si="26"/>
        <v>55.877802260869572</v>
      </c>
      <c r="DA39" s="1">
        <f t="shared" si="26"/>
        <v>3547.882944</v>
      </c>
      <c r="DB39" s="1">
        <f t="shared" si="26"/>
        <v>1641.3914481966201</v>
      </c>
      <c r="DC39" s="1">
        <f t="shared" si="26"/>
        <v>1886.3358019113014</v>
      </c>
      <c r="DD39" s="1">
        <f t="shared" si="26"/>
        <v>1374.6622740199991</v>
      </c>
      <c r="DE39" s="1">
        <f t="shared" si="26"/>
        <v>890.39503211559747</v>
      </c>
      <c r="DF39" s="1">
        <f t="shared" si="26"/>
        <v>2579.1361199999997</v>
      </c>
      <c r="DG39" s="1">
        <f t="shared" si="26"/>
        <v>1553.2921994375713</v>
      </c>
      <c r="DH39" s="1">
        <f t="shared" si="26"/>
        <v>1622.0155900371346</v>
      </c>
      <c r="DI39" s="1">
        <f t="shared" ref="DI39:FT39" si="27">DI27*DI13</f>
        <v>926.00786281108583</v>
      </c>
      <c r="DJ39" s="1">
        <f t="shared" si="27"/>
        <v>1545.0831254155653</v>
      </c>
      <c r="DK39" s="1">
        <f t="shared" si="27"/>
        <v>4274.1250379999992</v>
      </c>
      <c r="DL39" s="1">
        <f t="shared" si="27"/>
        <v>3362.7959370000003</v>
      </c>
      <c r="DM39" s="1">
        <f t="shared" si="27"/>
        <v>4575.7856959999999</v>
      </c>
      <c r="DN39" s="1">
        <f t="shared" si="27"/>
        <v>4826.4103439999999</v>
      </c>
      <c r="DO39" s="1">
        <f t="shared" si="27"/>
        <v>4898.1419099999994</v>
      </c>
      <c r="DP39" s="1">
        <f t="shared" si="27"/>
        <v>3069.3571000000002</v>
      </c>
      <c r="DQ39" s="1">
        <f t="shared" si="27"/>
        <v>205.32114305210396</v>
      </c>
      <c r="DR39" s="1">
        <f t="shared" si="27"/>
        <v>127.5427320907301</v>
      </c>
      <c r="DS39" s="1">
        <f t="shared" si="27"/>
        <v>356.96286418365219</v>
      </c>
      <c r="DT39" s="1">
        <f t="shared" si="27"/>
        <v>396.26372862786013</v>
      </c>
      <c r="DU39" s="1">
        <f t="shared" si="27"/>
        <v>750.35450054410398</v>
      </c>
      <c r="DV39" s="1">
        <f t="shared" si="27"/>
        <v>401.47612432035618</v>
      </c>
      <c r="DW39" s="1">
        <f t="shared" si="27"/>
        <v>650.30239115519441</v>
      </c>
      <c r="DX39" s="1">
        <f t="shared" si="27"/>
        <v>75.754912521739584</v>
      </c>
      <c r="DY39" s="1">
        <f t="shared" si="27"/>
        <v>164.33614522312973</v>
      </c>
      <c r="DZ39" s="1">
        <f t="shared" si="27"/>
        <v>3598.7967000000003</v>
      </c>
      <c r="EA39" s="1">
        <f t="shared" si="27"/>
        <v>3699.8849999999998</v>
      </c>
      <c r="EB39" s="1">
        <f t="shared" si="27"/>
        <v>80.356959999999987</v>
      </c>
      <c r="EC39" s="1">
        <f t="shared" si="27"/>
        <v>30.63522</v>
      </c>
      <c r="ED39" s="1">
        <f t="shared" si="27"/>
        <v>4395.0127949999996</v>
      </c>
      <c r="EE39" s="1">
        <f t="shared" si="27"/>
        <v>114.99281699051971</v>
      </c>
      <c r="EF39" s="1">
        <f t="shared" si="27"/>
        <v>21.774306461538455</v>
      </c>
      <c r="EG39" s="1">
        <f t="shared" si="27"/>
        <v>2667.0393399999998</v>
      </c>
      <c r="EH39" s="1">
        <f t="shared" si="27"/>
        <v>1013.7584900000001</v>
      </c>
      <c r="EI39" s="1">
        <f t="shared" si="27"/>
        <v>23.815575692307686</v>
      </c>
      <c r="EJ39" s="1">
        <f t="shared" si="27"/>
        <v>81.974740615384647</v>
      </c>
      <c r="EK39" s="1">
        <f t="shared" si="27"/>
        <v>1116.1873062469374</v>
      </c>
      <c r="EL39" s="1">
        <f t="shared" si="27"/>
        <v>409.88976179416068</v>
      </c>
      <c r="EM39" s="1">
        <f t="shared" si="27"/>
        <v>1787.0373092563182</v>
      </c>
      <c r="EN39" s="1">
        <f t="shared" si="27"/>
        <v>1540.4472262027195</v>
      </c>
      <c r="EO39" s="1">
        <f t="shared" si="27"/>
        <v>7035.178054</v>
      </c>
      <c r="EP39" s="1">
        <f t="shared" si="27"/>
        <v>4817.5272000000004</v>
      </c>
      <c r="EQ39" s="1">
        <f t="shared" si="27"/>
        <v>5220.3724600000005</v>
      </c>
      <c r="ER39" s="1">
        <f t="shared" si="27"/>
        <v>3504.4467519999998</v>
      </c>
      <c r="ES39" s="1">
        <f t="shared" si="27"/>
        <v>622.41529929526769</v>
      </c>
      <c r="ET39" s="1">
        <f t="shared" si="27"/>
        <v>307.50529002073023</v>
      </c>
      <c r="EU39" s="1">
        <f t="shared" si="27"/>
        <v>974.93911568584303</v>
      </c>
      <c r="EV39" s="1">
        <f t="shared" si="27"/>
        <v>766.32780776615732</v>
      </c>
      <c r="EW39" s="1">
        <f t="shared" si="27"/>
        <v>551.90702747071555</v>
      </c>
      <c r="EX39" s="1">
        <f t="shared" si="27"/>
        <v>2114.95228</v>
      </c>
      <c r="EY39" s="1">
        <f t="shared" si="27"/>
        <v>2009.7125649999998</v>
      </c>
      <c r="EZ39" s="1">
        <f t="shared" si="27"/>
        <v>2695.629066</v>
      </c>
      <c r="FA39" s="1">
        <f t="shared" si="27"/>
        <v>3117.6929410000002</v>
      </c>
      <c r="FB39" s="1">
        <f t="shared" si="27"/>
        <v>4142.4066360000006</v>
      </c>
      <c r="FC39" s="1">
        <f t="shared" si="27"/>
        <v>3183.3659099999995</v>
      </c>
      <c r="FD39" s="1">
        <f t="shared" si="27"/>
        <v>3609.9569481159065</v>
      </c>
      <c r="FE39" s="1">
        <f t="shared" si="27"/>
        <v>3567.9538740000003</v>
      </c>
      <c r="FF39" s="1">
        <f t="shared" si="27"/>
        <v>3053.3007285516524</v>
      </c>
      <c r="FG39" s="1">
        <f t="shared" si="27"/>
        <v>2960.8194441552218</v>
      </c>
      <c r="FH39" s="1">
        <f t="shared" si="27"/>
        <v>4902.3528150000002</v>
      </c>
      <c r="FI39" s="1">
        <f t="shared" si="27"/>
        <v>4843.2941759999994</v>
      </c>
      <c r="FJ39" s="1">
        <f t="shared" si="27"/>
        <v>3210.2522719999997</v>
      </c>
      <c r="FK39" s="1">
        <f t="shared" si="27"/>
        <v>106.76875</v>
      </c>
      <c r="FL39" s="1">
        <f t="shared" si="27"/>
        <v>27.998249423538461</v>
      </c>
      <c r="FM39" s="1">
        <f t="shared" si="27"/>
        <v>58.247178805723074</v>
      </c>
      <c r="FN39" s="1">
        <f t="shared" si="27"/>
        <v>86.465022859015377</v>
      </c>
      <c r="FO39" s="1">
        <f t="shared" si="27"/>
        <v>3897.018372</v>
      </c>
      <c r="FP39" s="1">
        <f t="shared" si="27"/>
        <v>3564.7899080000002</v>
      </c>
      <c r="FQ39" s="1">
        <f t="shared" si="27"/>
        <v>2495.8737040000001</v>
      </c>
      <c r="FR39" s="1">
        <f t="shared" si="27"/>
        <v>831.25558399999989</v>
      </c>
      <c r="FS39" s="1">
        <f t="shared" si="27"/>
        <v>2634.0400599999998</v>
      </c>
      <c r="FT39" s="1">
        <f t="shared" si="27"/>
        <v>2151.4670749063998</v>
      </c>
      <c r="FU39" s="1">
        <f t="shared" ref="FU39:IF39" si="28">FU27*FU13</f>
        <v>4350.6905000000006</v>
      </c>
      <c r="FV39" s="1">
        <f t="shared" si="28"/>
        <v>1455.0256607321621</v>
      </c>
      <c r="FW39" s="1">
        <f t="shared" si="28"/>
        <v>2427.7576620400782</v>
      </c>
      <c r="FX39" s="1">
        <f t="shared" si="28"/>
        <v>2106.0401748435015</v>
      </c>
      <c r="FY39" s="1">
        <f t="shared" si="28"/>
        <v>741.92022017039926</v>
      </c>
      <c r="FZ39" s="1">
        <f t="shared" si="28"/>
        <v>1022.4226247574002</v>
      </c>
      <c r="GA39" s="1">
        <f t="shared" si="28"/>
        <v>1735.8110178359013</v>
      </c>
      <c r="GB39" s="1">
        <f t="shared" si="28"/>
        <v>1414.8576399999999</v>
      </c>
      <c r="GC39" s="1">
        <f t="shared" si="28"/>
        <v>1270.7172981087194</v>
      </c>
      <c r="GD39" s="1">
        <f t="shared" si="28"/>
        <v>310.05407999999994</v>
      </c>
      <c r="GE39" s="1">
        <f t="shared" si="28"/>
        <v>159.09614999999999</v>
      </c>
      <c r="GF39" s="1">
        <f t="shared" si="28"/>
        <v>388.49804999999998</v>
      </c>
      <c r="GG39" s="1">
        <f t="shared" si="28"/>
        <v>187.61385999999999</v>
      </c>
      <c r="GH39" s="1">
        <f t="shared" si="28"/>
        <v>2031.3146200000001</v>
      </c>
      <c r="GI39" s="1">
        <f t="shared" si="28"/>
        <v>524.72915499999999</v>
      </c>
      <c r="GJ39" s="1">
        <f t="shared" si="28"/>
        <v>5292.4194149999994</v>
      </c>
      <c r="GK39" s="1">
        <f t="shared" si="28"/>
        <v>2549.981499</v>
      </c>
      <c r="GL39" s="1">
        <f t="shared" si="28"/>
        <v>2693.7714999999998</v>
      </c>
      <c r="GM39" s="1">
        <f t="shared" si="28"/>
        <v>6315.2184659999994</v>
      </c>
      <c r="GN39" s="1">
        <f t="shared" si="28"/>
        <v>43.686190926980252</v>
      </c>
      <c r="GO39" s="1">
        <f t="shared" si="28"/>
        <v>851.57485836139904</v>
      </c>
      <c r="GP39" s="1">
        <f t="shared" si="28"/>
        <v>637.28238599999997</v>
      </c>
      <c r="GQ39" s="1">
        <f t="shared" si="28"/>
        <v>1477.99676</v>
      </c>
      <c r="GR39" s="1">
        <f t="shared" si="28"/>
        <v>1547.6581760000001</v>
      </c>
      <c r="GS39" s="1">
        <f t="shared" si="28"/>
        <v>656.07572000000005</v>
      </c>
      <c r="GT39" s="1">
        <f t="shared" si="28"/>
        <v>1162.7746399999999</v>
      </c>
      <c r="GU39" s="1">
        <f t="shared" si="28"/>
        <v>969.93486000000007</v>
      </c>
      <c r="GV39" s="1">
        <f t="shared" si="28"/>
        <v>1220.524312</v>
      </c>
      <c r="GW39" s="1">
        <f t="shared" si="28"/>
        <v>805.69682599999999</v>
      </c>
      <c r="GX39" s="1">
        <f t="shared" si="28"/>
        <v>1383.0739980000001</v>
      </c>
      <c r="GY39" s="1">
        <f t="shared" si="28"/>
        <v>3370.8136669999999</v>
      </c>
      <c r="GZ39" s="1">
        <f t="shared" si="28"/>
        <v>639.87623473569533</v>
      </c>
      <c r="HA39" s="1">
        <f t="shared" si="28"/>
        <v>1756.1149832612041</v>
      </c>
      <c r="HB39" s="1">
        <f t="shared" si="28"/>
        <v>1229.1237655681844</v>
      </c>
      <c r="HC39" s="1">
        <f t="shared" si="28"/>
        <v>3399.0671000000002</v>
      </c>
      <c r="HD39" s="1">
        <f t="shared" si="28"/>
        <v>1765.3574405063994</v>
      </c>
      <c r="HE39" s="1">
        <f t="shared" si="28"/>
        <v>2017.8807877321208</v>
      </c>
      <c r="HF39" s="1">
        <f t="shared" si="28"/>
        <v>1221.774144</v>
      </c>
      <c r="HG39" s="1">
        <f t="shared" si="28"/>
        <v>952.68862066738814</v>
      </c>
      <c r="HH39" s="1">
        <f t="shared" si="28"/>
        <v>4942.9617349168038</v>
      </c>
      <c r="HI39" s="1">
        <f t="shared" si="28"/>
        <v>4609.0348359999998</v>
      </c>
      <c r="HJ39" s="1">
        <f t="shared" si="28"/>
        <v>1358.3876353274338</v>
      </c>
      <c r="HK39" s="1">
        <f t="shared" si="28"/>
        <v>1680.0065779209999</v>
      </c>
      <c r="HL39" s="1">
        <f t="shared" si="28"/>
        <v>2460.2981880000002</v>
      </c>
      <c r="HM39" s="1">
        <f t="shared" si="28"/>
        <v>2065.12052371854</v>
      </c>
      <c r="HN39" s="1">
        <f t="shared" si="28"/>
        <v>1989.2956820330992</v>
      </c>
      <c r="HO39" s="1">
        <f t="shared" si="28"/>
        <v>2287.8994767049207</v>
      </c>
      <c r="HP39" s="1">
        <f t="shared" si="28"/>
        <v>2060.7822893011985</v>
      </c>
      <c r="HQ39" s="1">
        <f t="shared" si="28"/>
        <v>4247.7087900000006</v>
      </c>
      <c r="HR39" s="1">
        <f t="shared" si="28"/>
        <v>1886.4628757238593</v>
      </c>
      <c r="HS39" s="1">
        <f t="shared" si="28"/>
        <v>4374.5423359999995</v>
      </c>
      <c r="HT39" s="1">
        <f t="shared" si="28"/>
        <v>2185.3965496339188</v>
      </c>
      <c r="HU39" s="1">
        <f t="shared" si="28"/>
        <v>1395.2302272249967</v>
      </c>
      <c r="HV39" s="1">
        <f t="shared" si="28"/>
        <v>5123.9569849999998</v>
      </c>
      <c r="HW39" s="1">
        <f t="shared" si="28"/>
        <v>563.78179841499866</v>
      </c>
      <c r="HX39" s="1">
        <f t="shared" si="28"/>
        <v>854.27868494159907</v>
      </c>
      <c r="HY39" s="1">
        <f t="shared" si="28"/>
        <v>4103.2659599999997</v>
      </c>
      <c r="HZ39" s="1">
        <f t="shared" si="28"/>
        <v>2812.9527084570009</v>
      </c>
      <c r="IA39" s="1">
        <f t="shared" si="28"/>
        <v>1245.742022226799</v>
      </c>
      <c r="IB39" s="1">
        <f t="shared" si="28"/>
        <v>2138.788168</v>
      </c>
      <c r="IC39" s="1">
        <f t="shared" si="28"/>
        <v>3480.3590250000007</v>
      </c>
      <c r="ID39" s="1">
        <f t="shared" si="28"/>
        <v>923.57563710579916</v>
      </c>
      <c r="IE39" s="1">
        <f t="shared" si="28"/>
        <v>952.92355918050009</v>
      </c>
      <c r="IF39" s="1">
        <f t="shared" si="28"/>
        <v>918.18968999999993</v>
      </c>
      <c r="IG39" s="1">
        <f t="shared" ref="IG39:KR39" si="29">IG27*IG13</f>
        <v>915.09949999999992</v>
      </c>
      <c r="IH39" s="1">
        <f t="shared" si="29"/>
        <v>129.45005067800003</v>
      </c>
      <c r="II39" s="1">
        <f t="shared" si="29"/>
        <v>185.99795674666672</v>
      </c>
      <c r="IJ39" s="1">
        <f t="shared" si="29"/>
        <v>100.24089852699997</v>
      </c>
      <c r="IK39" s="1">
        <f t="shared" si="29"/>
        <v>106.06795674433845</v>
      </c>
      <c r="IL39" s="1">
        <f t="shared" si="29"/>
        <v>100.46329505277436</v>
      </c>
      <c r="IM39" s="1">
        <f t="shared" si="29"/>
        <v>1270.4815519999997</v>
      </c>
      <c r="IN39" s="1">
        <f t="shared" si="29"/>
        <v>3840.6408810000003</v>
      </c>
      <c r="IO39" s="1">
        <f t="shared" si="29"/>
        <v>1861.3473847554014</v>
      </c>
      <c r="IP39" s="1">
        <f t="shared" si="29"/>
        <v>2267.4219749999997</v>
      </c>
      <c r="IQ39" s="1">
        <f t="shared" si="29"/>
        <v>1580.856172</v>
      </c>
      <c r="IR39" s="1">
        <f t="shared" si="29"/>
        <v>2808.4716920000001</v>
      </c>
      <c r="IS39" s="1">
        <f t="shared" si="29"/>
        <v>2978.8642399999999</v>
      </c>
      <c r="IT39" s="1">
        <f t="shared" si="29"/>
        <v>3693.43397</v>
      </c>
      <c r="IU39" s="1">
        <f t="shared" si="29"/>
        <v>2329.1617799999999</v>
      </c>
      <c r="IV39" s="1">
        <f t="shared" si="29"/>
        <v>862.22936700000002</v>
      </c>
      <c r="IW39" s="1">
        <f t="shared" si="29"/>
        <v>3697.10529</v>
      </c>
      <c r="IX39" s="1">
        <f t="shared" si="29"/>
        <v>3176.1247329999997</v>
      </c>
      <c r="IY39" s="1">
        <f t="shared" si="29"/>
        <v>3181.8800179999998</v>
      </c>
      <c r="IZ39" s="1">
        <f t="shared" si="29"/>
        <v>2472.52508822358</v>
      </c>
      <c r="JA39" s="1">
        <f t="shared" si="29"/>
        <v>3099.6438849999995</v>
      </c>
      <c r="JB39" s="1">
        <f t="shared" si="29"/>
        <v>2116.4521009999999</v>
      </c>
      <c r="JC39" s="1">
        <f t="shared" si="29"/>
        <v>3453.6872309999999</v>
      </c>
      <c r="JD39" s="1">
        <f t="shared" si="29"/>
        <v>694.77724712400118</v>
      </c>
      <c r="JE39" s="1">
        <f t="shared" si="29"/>
        <v>2963.8430201348997</v>
      </c>
      <c r="JF39" s="1">
        <f t="shared" si="29"/>
        <v>1436.1658018389992</v>
      </c>
      <c r="JG39" s="1">
        <f t="shared" si="29"/>
        <v>747.07097560160014</v>
      </c>
      <c r="JH39" s="1">
        <f t="shared" si="29"/>
        <v>221.79177297639976</v>
      </c>
      <c r="JI39" s="1">
        <f t="shared" si="29"/>
        <v>3855.08032</v>
      </c>
      <c r="JJ39" s="1">
        <f t="shared" si="29"/>
        <v>551.12090839679968</v>
      </c>
      <c r="JK39" s="1">
        <f t="shared" si="29"/>
        <v>878.01547537280067</v>
      </c>
      <c r="JL39" s="1">
        <f t="shared" si="29"/>
        <v>1948.5963485673601</v>
      </c>
      <c r="JM39" s="1">
        <f t="shared" si="29"/>
        <v>243.30960399200029</v>
      </c>
      <c r="JN39" s="1">
        <f t="shared" si="29"/>
        <v>541.96195420500044</v>
      </c>
      <c r="JO39" s="1">
        <f t="shared" si="29"/>
        <v>37.37981840234</v>
      </c>
      <c r="JP39" s="1">
        <f t="shared" si="29"/>
        <v>1184.1536764466023</v>
      </c>
      <c r="JQ39" s="1">
        <f t="shared" si="29"/>
        <v>2217.5346862708197</v>
      </c>
      <c r="JR39" s="1">
        <f t="shared" si="29"/>
        <v>960.4854723893003</v>
      </c>
      <c r="JS39" s="1">
        <f t="shared" si="29"/>
        <v>2663.1996240000003</v>
      </c>
      <c r="JT39" s="1">
        <f t="shared" si="29"/>
        <v>2246.535709697378</v>
      </c>
      <c r="JU39" s="1">
        <f t="shared" si="29"/>
        <v>3673.2188889999998</v>
      </c>
      <c r="JV39" s="1">
        <f t="shared" si="29"/>
        <v>2468.3393639999999</v>
      </c>
      <c r="JW39" s="1">
        <f t="shared" si="29"/>
        <v>2579.5793452084786</v>
      </c>
      <c r="JX39" s="1">
        <f t="shared" si="29"/>
        <v>3648.5868480000004</v>
      </c>
      <c r="JY39" s="1">
        <f t="shared" si="29"/>
        <v>3649.4839919999999</v>
      </c>
      <c r="JZ39" s="1">
        <f t="shared" si="29"/>
        <v>5124.7639760000002</v>
      </c>
      <c r="KA39" s="1">
        <f t="shared" si="29"/>
        <v>3300.3128599999995</v>
      </c>
      <c r="KB39" s="1">
        <f t="shared" si="29"/>
        <v>5411.561514</v>
      </c>
      <c r="KC39" s="1">
        <f t="shared" si="29"/>
        <v>3687.8166000000001</v>
      </c>
      <c r="KD39" s="1">
        <f t="shared" si="29"/>
        <v>3187.294385243104</v>
      </c>
      <c r="KE39" s="1">
        <f t="shared" si="29"/>
        <v>3929.0444900000002</v>
      </c>
      <c r="KF39" s="1">
        <f t="shared" si="29"/>
        <v>5687.0091899999998</v>
      </c>
      <c r="KG39" s="1">
        <f t="shared" si="29"/>
        <v>4579.5889619999998</v>
      </c>
      <c r="KH39" s="1">
        <f t="shared" si="29"/>
        <v>4495.3379220000006</v>
      </c>
      <c r="KI39" s="1">
        <f t="shared" si="29"/>
        <v>1471.7036099999998</v>
      </c>
      <c r="KJ39" s="1">
        <f t="shared" si="29"/>
        <v>5704.4900365390404</v>
      </c>
      <c r="KK39" s="1">
        <f t="shared" si="29"/>
        <v>2843.7315140000005</v>
      </c>
      <c r="KL39" s="1">
        <f t="shared" si="29"/>
        <v>3083.1260128980025</v>
      </c>
      <c r="KM39" s="1">
        <f t="shared" si="29"/>
        <v>57.77924368413538</v>
      </c>
      <c r="KN39" s="1">
        <f t="shared" si="29"/>
        <v>70.130209736399976</v>
      </c>
      <c r="KO39" s="1">
        <f t="shared" si="29"/>
        <v>64.816457940174359</v>
      </c>
      <c r="KP39" s="1">
        <f t="shared" si="29"/>
        <v>99.776774351989729</v>
      </c>
      <c r="KQ39" s="1">
        <f t="shared" si="29"/>
        <v>156.25423658322052</v>
      </c>
      <c r="KR39" s="1">
        <f t="shared" si="29"/>
        <v>144.87170645303078</v>
      </c>
      <c r="KS39" s="1">
        <f t="shared" ref="KS39:ND39" si="30">KS27*KS13</f>
        <v>52.011130678738454</v>
      </c>
      <c r="KT39" s="1">
        <f t="shared" si="30"/>
        <v>53.251994942835886</v>
      </c>
      <c r="KU39" s="1">
        <f t="shared" si="30"/>
        <v>57.16121589748203</v>
      </c>
      <c r="KV39" s="1">
        <f t="shared" si="30"/>
        <v>45.408271221897415</v>
      </c>
      <c r="KW39" s="1">
        <f t="shared" si="30"/>
        <v>74.108541487880487</v>
      </c>
      <c r="KX39" s="1">
        <f t="shared" si="30"/>
        <v>53.123400464410267</v>
      </c>
      <c r="KY39" s="1">
        <f t="shared" si="30"/>
        <v>877.9960907084004</v>
      </c>
      <c r="KZ39" s="1">
        <f t="shared" si="30"/>
        <v>51.675705886143597</v>
      </c>
      <c r="LA39" s="1">
        <f t="shared" si="30"/>
        <v>33.819813154261539</v>
      </c>
      <c r="LB39" s="1">
        <f t="shared" si="30"/>
        <v>41.731123065056408</v>
      </c>
      <c r="LC39" s="1">
        <f t="shared" si="30"/>
        <v>66.597329793523073</v>
      </c>
      <c r="LD39" s="1">
        <f t="shared" si="30"/>
        <v>42.651206602107692</v>
      </c>
      <c r="LE39" s="1">
        <f t="shared" si="30"/>
        <v>121.04401772971789</v>
      </c>
      <c r="LF39" s="1">
        <f t="shared" si="30"/>
        <v>1300.254857579999</v>
      </c>
      <c r="LG39" s="1">
        <f t="shared" si="30"/>
        <v>2390.6195250476003</v>
      </c>
      <c r="LH39" s="1">
        <f t="shared" si="30"/>
        <v>2416.8691380478413</v>
      </c>
      <c r="LI39" s="1">
        <f t="shared" si="30"/>
        <v>1410.4390020000001</v>
      </c>
      <c r="LJ39" s="1">
        <f t="shared" si="30"/>
        <v>182.46354776800032</v>
      </c>
      <c r="LK39" s="1">
        <f t="shared" si="30"/>
        <v>816.27679399979922</v>
      </c>
      <c r="LL39" s="1">
        <f t="shared" si="30"/>
        <v>468.24225357179995</v>
      </c>
      <c r="LM39" s="1">
        <f t="shared" si="30"/>
        <v>397.2891756181989</v>
      </c>
      <c r="LN39" s="1">
        <f t="shared" si="30"/>
        <v>37.090243874907678</v>
      </c>
      <c r="LO39" s="1">
        <f t="shared" si="30"/>
        <v>72.460740501942027</v>
      </c>
      <c r="LP39" s="1">
        <f t="shared" si="30"/>
        <v>35.649927200920402</v>
      </c>
      <c r="LQ39" s="1">
        <f t="shared" si="30"/>
        <v>35.565980445032125</v>
      </c>
      <c r="LR39" s="1">
        <f t="shared" si="30"/>
        <v>72.480870851971005</v>
      </c>
      <c r="LS39" s="1">
        <f t="shared" si="30"/>
        <v>4522.8607378373135</v>
      </c>
      <c r="LT39" s="1">
        <f t="shared" si="30"/>
        <v>211.77140281688708</v>
      </c>
      <c r="LU39" s="1">
        <f t="shared" si="30"/>
        <v>3928.0556320000001</v>
      </c>
      <c r="LV39" s="1">
        <f t="shared" si="30"/>
        <v>1275.3042829838346</v>
      </c>
      <c r="LW39" s="1">
        <f t="shared" si="30"/>
        <v>1466.2052049725655</v>
      </c>
      <c r="LX39" s="1">
        <f t="shared" si="30"/>
        <v>3421.68426</v>
      </c>
      <c r="LY39" s="1">
        <f t="shared" si="30"/>
        <v>3300.8838565206511</v>
      </c>
      <c r="LZ39" s="1">
        <f t="shared" si="30"/>
        <v>3395.0048921071598</v>
      </c>
      <c r="MA39" s="1">
        <f t="shared" si="30"/>
        <v>822.80443099241734</v>
      </c>
      <c r="MB39" s="1">
        <f t="shared" si="30"/>
        <v>4605.1794236593587</v>
      </c>
      <c r="MC39" s="1">
        <f t="shared" si="30"/>
        <v>112.61049107823482</v>
      </c>
      <c r="MD39" s="1">
        <f t="shared" si="30"/>
        <v>180.05098862357397</v>
      </c>
      <c r="ME39" s="1">
        <f t="shared" si="30"/>
        <v>236.40178767973919</v>
      </c>
      <c r="MF39" s="1">
        <f t="shared" si="30"/>
        <v>115.47179237477391</v>
      </c>
      <c r="MG39" s="1">
        <f t="shared" si="30"/>
        <v>3717.3000959999999</v>
      </c>
      <c r="MH39" s="1">
        <f t="shared" si="30"/>
        <v>3672.0750789999997</v>
      </c>
      <c r="MI39" s="1">
        <f t="shared" si="30"/>
        <v>1242.327462</v>
      </c>
      <c r="MJ39" s="1">
        <f t="shared" si="30"/>
        <v>3092.7949294402188</v>
      </c>
      <c r="MK39" s="1">
        <f t="shared" si="30"/>
        <v>1414.3822808513949</v>
      </c>
      <c r="ML39" s="1">
        <f t="shared" si="30"/>
        <v>2266.8050566639176</v>
      </c>
      <c r="MM39" s="1">
        <f t="shared" si="30"/>
        <v>8030.3865940764035</v>
      </c>
      <c r="MN39" s="1">
        <f t="shared" si="30"/>
        <v>45.825542238070234</v>
      </c>
      <c r="MO39" s="1">
        <f t="shared" si="30"/>
        <v>32.246336714032999</v>
      </c>
      <c r="MP39" s="1">
        <f t="shared" si="30"/>
        <v>38.82507563110368</v>
      </c>
      <c r="MQ39" s="1">
        <f t="shared" si="30"/>
        <v>92.662574410393304</v>
      </c>
      <c r="MR39" s="1">
        <f t="shared" si="30"/>
        <v>670.89165894621692</v>
      </c>
      <c r="MS39" s="1">
        <f t="shared" si="30"/>
        <v>130.9791657641855</v>
      </c>
      <c r="MT39" s="1">
        <f t="shared" si="30"/>
        <v>1118.1737500000002</v>
      </c>
      <c r="MU39" s="1">
        <f t="shared" si="30"/>
        <v>89.809811758901859</v>
      </c>
      <c r="MV39" s="1">
        <f t="shared" si="30"/>
        <v>868.842101699262</v>
      </c>
      <c r="MW39" s="1">
        <f t="shared" si="30"/>
        <v>2411.5835950000001</v>
      </c>
      <c r="MX39" s="1">
        <f t="shared" si="30"/>
        <v>2177.2069110000002</v>
      </c>
      <c r="MY39" s="1">
        <f t="shared" si="30"/>
        <v>61.765625254804007</v>
      </c>
      <c r="MZ39" s="1">
        <f t="shared" si="30"/>
        <v>179.75628323048966</v>
      </c>
      <c r="NA39" s="1">
        <f t="shared" si="30"/>
        <v>114.04652</v>
      </c>
      <c r="NB39" s="1">
        <f t="shared" si="30"/>
        <v>956.68739956259003</v>
      </c>
      <c r="NC39" s="1">
        <f t="shared" si="30"/>
        <v>1446.4608135862461</v>
      </c>
      <c r="ND39" s="1">
        <f t="shared" si="30"/>
        <v>2305.1230440000004</v>
      </c>
      <c r="NE39" s="41">
        <f>SUM(D39:ND39)</f>
        <v>725719.09115162329</v>
      </c>
      <c r="NF39" s="1">
        <v>725719.76</v>
      </c>
    </row>
    <row r="40" spans="1:374">
      <c r="A40" s="1" t="s">
        <v>398</v>
      </c>
      <c r="D40" s="1">
        <f>D16*D13</f>
        <v>4364.3282219999992</v>
      </c>
      <c r="E40" s="1">
        <f t="shared" ref="E40:BP40" si="31">E16*E13</f>
        <v>3473.5776589999996</v>
      </c>
      <c r="F40" s="1">
        <f t="shared" si="31"/>
        <v>3928.748325</v>
      </c>
      <c r="G40" s="1">
        <f t="shared" si="31"/>
        <v>3512.6286</v>
      </c>
      <c r="H40" s="1">
        <f t="shared" si="31"/>
        <v>3518.7802259999999</v>
      </c>
      <c r="I40" s="1">
        <f t="shared" si="31"/>
        <v>2132.8207950000001</v>
      </c>
      <c r="J40" s="1">
        <f t="shared" si="31"/>
        <v>3978.5483499999996</v>
      </c>
      <c r="K40" s="1">
        <f t="shared" si="31"/>
        <v>3553.6227000000003</v>
      </c>
      <c r="L40" s="1">
        <f t="shared" si="31"/>
        <v>3451.4816599999999</v>
      </c>
      <c r="M40" s="1">
        <f t="shared" si="31"/>
        <v>4808.1919059999991</v>
      </c>
      <c r="N40" s="1">
        <f t="shared" si="31"/>
        <v>2918.2555000000002</v>
      </c>
      <c r="O40" s="1">
        <f t="shared" si="31"/>
        <v>2674.6127759999999</v>
      </c>
      <c r="P40" s="1">
        <f t="shared" si="31"/>
        <v>2843.87167</v>
      </c>
      <c r="Q40" s="1">
        <f t="shared" si="31"/>
        <v>4568.9166859999996</v>
      </c>
      <c r="R40" s="1">
        <f t="shared" si="31"/>
        <v>2079.7510320000001</v>
      </c>
      <c r="S40" s="1">
        <f t="shared" si="31"/>
        <v>3666.7859760000001</v>
      </c>
      <c r="T40" s="1">
        <f t="shared" si="31"/>
        <v>3869.611934</v>
      </c>
      <c r="U40" s="1">
        <f t="shared" si="31"/>
        <v>3498.7760919999996</v>
      </c>
      <c r="V40" s="1">
        <f t="shared" si="31"/>
        <v>3559.2319279999997</v>
      </c>
      <c r="W40" s="1">
        <f t="shared" si="31"/>
        <v>3510.9521640000003</v>
      </c>
      <c r="X40" s="1">
        <f t="shared" si="31"/>
        <v>3375.250125</v>
      </c>
      <c r="Y40" s="1">
        <f t="shared" si="31"/>
        <v>4583.2267039999997</v>
      </c>
      <c r="Z40" s="1">
        <f t="shared" si="31"/>
        <v>4748.8224999999993</v>
      </c>
      <c r="AA40" s="1">
        <f t="shared" si="31"/>
        <v>1125.3532399999999</v>
      </c>
      <c r="AB40" s="1">
        <f t="shared" si="31"/>
        <v>1000.1522699999999</v>
      </c>
      <c r="AC40" s="1">
        <f t="shared" si="31"/>
        <v>874.62450000000001</v>
      </c>
      <c r="AD40" s="1">
        <f t="shared" si="31"/>
        <v>527.49959000000001</v>
      </c>
      <c r="AE40" s="1">
        <f t="shared" si="31"/>
        <v>1123.19974</v>
      </c>
      <c r="AF40" s="1">
        <f t="shared" si="31"/>
        <v>758.31505000000004</v>
      </c>
      <c r="AG40" s="1">
        <f t="shared" si="31"/>
        <v>1504.4103700000001</v>
      </c>
      <c r="AH40" s="1">
        <f t="shared" si="31"/>
        <v>0</v>
      </c>
      <c r="AI40" s="1">
        <f t="shared" si="31"/>
        <v>0</v>
      </c>
      <c r="AJ40" s="1">
        <f t="shared" si="31"/>
        <v>1703.6132460000001</v>
      </c>
      <c r="AK40" s="1">
        <f t="shared" si="31"/>
        <v>1702.37392</v>
      </c>
      <c r="AL40" s="1">
        <f t="shared" si="31"/>
        <v>1511.0096800000001</v>
      </c>
      <c r="AM40" s="1">
        <f t="shared" si="31"/>
        <v>2224.3389099999999</v>
      </c>
      <c r="AN40" s="1">
        <f t="shared" si="31"/>
        <v>245.06160000000003</v>
      </c>
      <c r="AO40" s="1">
        <f t="shared" si="31"/>
        <v>1874.6594139999997</v>
      </c>
      <c r="AP40" s="1">
        <f t="shared" si="31"/>
        <v>480.74880000000002</v>
      </c>
      <c r="AQ40" s="1">
        <f t="shared" si="31"/>
        <v>576.40800000000002</v>
      </c>
      <c r="AR40" s="1">
        <f t="shared" si="31"/>
        <v>2878.117236</v>
      </c>
      <c r="AS40" s="1">
        <f t="shared" si="31"/>
        <v>0</v>
      </c>
      <c r="AT40" s="1">
        <f t="shared" si="31"/>
        <v>1250.2503900000002</v>
      </c>
      <c r="AU40" s="1">
        <f t="shared" si="31"/>
        <v>6594.6858119999997</v>
      </c>
      <c r="AV40" s="1">
        <f t="shared" si="31"/>
        <v>1606.878168</v>
      </c>
      <c r="AW40" s="1">
        <f t="shared" si="31"/>
        <v>533.09051999999997</v>
      </c>
      <c r="AX40" s="1">
        <f t="shared" si="31"/>
        <v>1373.1112500000002</v>
      </c>
      <c r="AY40" s="1">
        <f t="shared" si="31"/>
        <v>3373.5268799999999</v>
      </c>
      <c r="AZ40" s="1">
        <f t="shared" si="31"/>
        <v>2498.6102399999995</v>
      </c>
      <c r="BA40" s="1">
        <f t="shared" si="31"/>
        <v>1580.39994</v>
      </c>
      <c r="BB40" s="1">
        <f t="shared" si="31"/>
        <v>2748.1441799999998</v>
      </c>
      <c r="BC40" s="1">
        <f t="shared" si="31"/>
        <v>3887.5221000000006</v>
      </c>
      <c r="BD40" s="1">
        <f t="shared" si="31"/>
        <v>1489.45254</v>
      </c>
      <c r="BE40" s="1">
        <f t="shared" si="31"/>
        <v>5053.2825599999996</v>
      </c>
      <c r="BF40" s="1">
        <f t="shared" si="31"/>
        <v>2001.4926499999999</v>
      </c>
      <c r="BG40" s="1">
        <f t="shared" si="31"/>
        <v>1563.1866319999999</v>
      </c>
      <c r="BH40" s="1">
        <f t="shared" si="31"/>
        <v>1755.0711659999999</v>
      </c>
      <c r="BI40" s="1">
        <f t="shared" si="31"/>
        <v>1081.633883</v>
      </c>
      <c r="BJ40" s="1">
        <f t="shared" si="31"/>
        <v>3502.5831200000002</v>
      </c>
      <c r="BK40" s="1">
        <f t="shared" si="31"/>
        <v>4682.9568599999993</v>
      </c>
      <c r="BL40" s="1">
        <f t="shared" si="31"/>
        <v>3958.2071040000005</v>
      </c>
      <c r="BM40" s="1">
        <f t="shared" si="31"/>
        <v>2875.0706100000002</v>
      </c>
      <c r="BN40" s="1">
        <f t="shared" si="31"/>
        <v>4033.8332920000003</v>
      </c>
      <c r="BO40" s="1">
        <f t="shared" si="31"/>
        <v>3005.0542499999997</v>
      </c>
      <c r="BP40" s="1">
        <f t="shared" si="31"/>
        <v>2614.1059720000003</v>
      </c>
      <c r="BQ40" s="1">
        <f t="shared" ref="BQ40:EB40" si="32">BQ16*BQ13</f>
        <v>2660.3337400000005</v>
      </c>
      <c r="BR40" s="1">
        <f t="shared" si="32"/>
        <v>3052.987905</v>
      </c>
      <c r="BS40" s="1">
        <f t="shared" si="32"/>
        <v>4435.4552159999994</v>
      </c>
      <c r="BT40" s="1">
        <f t="shared" si="32"/>
        <v>10071.4131</v>
      </c>
      <c r="BU40" s="1">
        <f t="shared" si="32"/>
        <v>3133.7449980000001</v>
      </c>
      <c r="BV40" s="1">
        <f t="shared" si="32"/>
        <v>6925.7121440000001</v>
      </c>
      <c r="BW40" s="1">
        <f t="shared" si="32"/>
        <v>4551.1201979999996</v>
      </c>
      <c r="BX40" s="1">
        <f t="shared" si="32"/>
        <v>4094.8836479999995</v>
      </c>
      <c r="BY40" s="1">
        <f t="shared" si="32"/>
        <v>6857.9633880000001</v>
      </c>
      <c r="BZ40" s="1">
        <f t="shared" si="32"/>
        <v>5694.9142039999997</v>
      </c>
      <c r="CA40" s="1">
        <f t="shared" si="32"/>
        <v>7446.3592320000007</v>
      </c>
      <c r="CB40" s="1">
        <f t="shared" si="32"/>
        <v>5088.7304719999993</v>
      </c>
      <c r="CC40" s="1">
        <f t="shared" si="32"/>
        <v>4708.9130400000004</v>
      </c>
      <c r="CD40" s="1">
        <f t="shared" si="32"/>
        <v>4637.7304049999993</v>
      </c>
      <c r="CE40" s="1">
        <f t="shared" si="32"/>
        <v>3833.4422999999992</v>
      </c>
      <c r="CF40" s="1">
        <f t="shared" si="32"/>
        <v>5749.5703159999994</v>
      </c>
      <c r="CG40" s="1">
        <f t="shared" si="32"/>
        <v>3071.6042399999997</v>
      </c>
      <c r="CH40" s="1">
        <f t="shared" si="32"/>
        <v>7603.8492240000005</v>
      </c>
      <c r="CI40" s="1">
        <f t="shared" si="32"/>
        <v>4056.3848239999998</v>
      </c>
      <c r="CJ40" s="1">
        <f t="shared" si="32"/>
        <v>1305.3869459999999</v>
      </c>
      <c r="CK40" s="1">
        <f t="shared" si="32"/>
        <v>2236.8138800000002</v>
      </c>
      <c r="CL40" s="1">
        <f t="shared" si="32"/>
        <v>1687.113417</v>
      </c>
      <c r="CM40" s="1">
        <f t="shared" si="32"/>
        <v>1215.4737599999999</v>
      </c>
      <c r="CN40" s="1">
        <f t="shared" si="32"/>
        <v>2240.7159430000002</v>
      </c>
      <c r="CO40" s="1">
        <f t="shared" si="32"/>
        <v>2089.2256020000004</v>
      </c>
      <c r="CP40" s="1">
        <f t="shared" si="32"/>
        <v>847.92288099999996</v>
      </c>
      <c r="CQ40" s="1">
        <f t="shared" si="32"/>
        <v>1020.7258999999999</v>
      </c>
      <c r="CR40" s="1">
        <f t="shared" si="32"/>
        <v>2376.8690999999999</v>
      </c>
      <c r="CS40" s="1">
        <f t="shared" si="32"/>
        <v>3884.4651480000002</v>
      </c>
      <c r="CT40" s="1">
        <f t="shared" si="32"/>
        <v>1960.8417569999999</v>
      </c>
      <c r="CU40" s="1">
        <f t="shared" si="32"/>
        <v>3624.6044310000002</v>
      </c>
      <c r="CV40" s="1">
        <f t="shared" si="32"/>
        <v>2948.7833560000004</v>
      </c>
      <c r="CW40" s="1">
        <f t="shared" si="32"/>
        <v>3251.3858319999999</v>
      </c>
      <c r="CX40" s="1">
        <f t="shared" si="32"/>
        <v>2486.2854600000001</v>
      </c>
      <c r="CY40" s="1">
        <f t="shared" si="32"/>
        <v>0</v>
      </c>
      <c r="CZ40" s="1">
        <f t="shared" si="32"/>
        <v>0</v>
      </c>
      <c r="DA40" s="1">
        <f t="shared" si="32"/>
        <v>2374.4586239999999</v>
      </c>
      <c r="DB40" s="1">
        <f t="shared" si="32"/>
        <v>3222.7563139999997</v>
      </c>
      <c r="DC40" s="1">
        <f t="shared" si="32"/>
        <v>2919.725915</v>
      </c>
      <c r="DD40" s="1">
        <f t="shared" si="32"/>
        <v>3155.4319999999998</v>
      </c>
      <c r="DE40" s="1">
        <f t="shared" si="32"/>
        <v>1767.7665250000002</v>
      </c>
      <c r="DF40" s="1">
        <f t="shared" si="32"/>
        <v>3548.7785520000002</v>
      </c>
      <c r="DG40" s="1">
        <f t="shared" si="32"/>
        <v>3161.5353</v>
      </c>
      <c r="DH40" s="1">
        <f t="shared" si="32"/>
        <v>3090.96576</v>
      </c>
      <c r="DI40" s="1">
        <f t="shared" si="32"/>
        <v>1778.7195000000002</v>
      </c>
      <c r="DJ40" s="1">
        <f t="shared" si="32"/>
        <v>3253.1949800000002</v>
      </c>
      <c r="DK40" s="1">
        <f t="shared" si="32"/>
        <v>3840.8480550000004</v>
      </c>
      <c r="DL40" s="1">
        <f t="shared" si="32"/>
        <v>4762.3864320000002</v>
      </c>
      <c r="DM40" s="1">
        <f t="shared" si="32"/>
        <v>3688.981632</v>
      </c>
      <c r="DN40" s="1">
        <f t="shared" si="32"/>
        <v>4386.9473199999993</v>
      </c>
      <c r="DO40" s="1">
        <f t="shared" si="32"/>
        <v>4380.6316219999999</v>
      </c>
      <c r="DP40" s="1">
        <f t="shared" si="32"/>
        <v>4637.6832599999998</v>
      </c>
      <c r="DQ40" s="1">
        <f t="shared" si="32"/>
        <v>1065.8015359999999</v>
      </c>
      <c r="DR40" s="1">
        <f t="shared" si="32"/>
        <v>877.49847999999997</v>
      </c>
      <c r="DS40" s="1">
        <f t="shared" si="32"/>
        <v>942.76319999999998</v>
      </c>
      <c r="DT40" s="1">
        <f t="shared" si="32"/>
        <v>1595.6009599999998</v>
      </c>
      <c r="DU40" s="1">
        <f t="shared" si="32"/>
        <v>1435.7871</v>
      </c>
      <c r="DV40" s="1">
        <f t="shared" si="32"/>
        <v>1587.2486700000002</v>
      </c>
      <c r="DW40" s="1">
        <f t="shared" si="32"/>
        <v>1887.8800570000003</v>
      </c>
      <c r="DX40" s="1">
        <f t="shared" si="32"/>
        <v>0</v>
      </c>
      <c r="DY40" s="1">
        <f t="shared" si="32"/>
        <v>1576.5753499999998</v>
      </c>
      <c r="DZ40" s="1">
        <f t="shared" si="32"/>
        <v>2942.2069000000001</v>
      </c>
      <c r="EA40" s="1">
        <f t="shared" si="32"/>
        <v>2645.28</v>
      </c>
      <c r="EB40" s="1">
        <f t="shared" si="32"/>
        <v>0</v>
      </c>
      <c r="EC40" s="1">
        <f t="shared" ref="EC40:GN40" si="33">EC16*EC13</f>
        <v>0</v>
      </c>
      <c r="ED40" s="1">
        <f t="shared" si="33"/>
        <v>4886.2074899999998</v>
      </c>
      <c r="EE40" s="1">
        <f t="shared" si="33"/>
        <v>0</v>
      </c>
      <c r="EF40" s="1">
        <f t="shared" si="33"/>
        <v>0</v>
      </c>
      <c r="EG40" s="1">
        <f t="shared" si="33"/>
        <v>2598.6874200000002</v>
      </c>
      <c r="EH40" s="1">
        <f t="shared" si="33"/>
        <v>908.68913599999996</v>
      </c>
      <c r="EI40" s="1">
        <f t="shared" si="33"/>
        <v>0</v>
      </c>
      <c r="EJ40" s="1">
        <f t="shared" si="33"/>
        <v>0</v>
      </c>
      <c r="EK40" s="1">
        <f t="shared" si="33"/>
        <v>2581.6177119999998</v>
      </c>
      <c r="EL40" s="1">
        <f t="shared" si="33"/>
        <v>2120.0446400000001</v>
      </c>
      <c r="EM40" s="1">
        <f t="shared" si="33"/>
        <v>2722.1808959999998</v>
      </c>
      <c r="EN40" s="1">
        <f t="shared" si="33"/>
        <v>2973.0428339999999</v>
      </c>
      <c r="EO40" s="1">
        <f t="shared" si="33"/>
        <v>2803.8581800000002</v>
      </c>
      <c r="EP40" s="1">
        <f t="shared" si="33"/>
        <v>3953.4609999999998</v>
      </c>
      <c r="EQ40" s="1">
        <f t="shared" si="33"/>
        <v>5871.3721750000004</v>
      </c>
      <c r="ER40" s="1">
        <f t="shared" si="33"/>
        <v>3493.2879160000002</v>
      </c>
      <c r="ES40" s="1">
        <f t="shared" si="33"/>
        <v>3837.4432200000006</v>
      </c>
      <c r="ET40" s="1">
        <f t="shared" si="33"/>
        <v>1322.3433600000003</v>
      </c>
      <c r="EU40" s="1">
        <f t="shared" si="33"/>
        <v>1478.9493400000001</v>
      </c>
      <c r="EV40" s="1">
        <f t="shared" si="33"/>
        <v>963.18798000000015</v>
      </c>
      <c r="EW40" s="1">
        <f t="shared" si="33"/>
        <v>2341.0736499999998</v>
      </c>
      <c r="EX40" s="1">
        <f t="shared" si="33"/>
        <v>2626.3731899999998</v>
      </c>
      <c r="EY40" s="1">
        <f t="shared" si="33"/>
        <v>2199.3680829999998</v>
      </c>
      <c r="EZ40" s="1">
        <f t="shared" si="33"/>
        <v>3147.7616429999994</v>
      </c>
      <c r="FA40" s="1">
        <f t="shared" si="33"/>
        <v>3877.7004489999999</v>
      </c>
      <c r="FB40" s="1">
        <f t="shared" si="33"/>
        <v>4131.0957959999996</v>
      </c>
      <c r="FC40" s="1">
        <f t="shared" si="33"/>
        <v>4257.2457499999991</v>
      </c>
      <c r="FD40" s="1">
        <f t="shared" si="33"/>
        <v>3993.9793919999997</v>
      </c>
      <c r="FE40" s="1">
        <f t="shared" si="33"/>
        <v>4744.9603590000006</v>
      </c>
      <c r="FF40" s="1">
        <f t="shared" si="33"/>
        <v>3683.0372039999997</v>
      </c>
      <c r="FG40" s="1">
        <f t="shared" si="33"/>
        <v>3811.5138099999999</v>
      </c>
      <c r="FH40" s="1">
        <f t="shared" si="33"/>
        <v>4753.4715119999992</v>
      </c>
      <c r="FI40" s="1">
        <f t="shared" si="33"/>
        <v>7839.1508719999993</v>
      </c>
      <c r="FJ40" s="1">
        <f t="shared" si="33"/>
        <v>4273.1171089999998</v>
      </c>
      <c r="FK40" s="1">
        <f t="shared" si="33"/>
        <v>0</v>
      </c>
      <c r="FL40" s="1">
        <f t="shared" si="33"/>
        <v>0</v>
      </c>
      <c r="FM40" s="1">
        <f t="shared" si="33"/>
        <v>0</v>
      </c>
      <c r="FN40" s="1">
        <f t="shared" si="33"/>
        <v>0</v>
      </c>
      <c r="FO40" s="1">
        <f t="shared" si="33"/>
        <v>2757.0202830000003</v>
      </c>
      <c r="FP40" s="1">
        <f t="shared" si="33"/>
        <v>2377.4788920000001</v>
      </c>
      <c r="FQ40" s="1">
        <f t="shared" si="33"/>
        <v>3507.6523519999996</v>
      </c>
      <c r="FR40" s="1">
        <f t="shared" si="33"/>
        <v>2873.6998910000002</v>
      </c>
      <c r="FS40" s="1">
        <f t="shared" si="33"/>
        <v>3498.0257280000001</v>
      </c>
      <c r="FT40" s="1">
        <f t="shared" si="33"/>
        <v>2558.2735600000001</v>
      </c>
      <c r="FU40" s="1">
        <f t="shared" si="33"/>
        <v>4252.4178999999995</v>
      </c>
      <c r="FV40" s="1">
        <f t="shared" si="33"/>
        <v>3629.9255739999999</v>
      </c>
      <c r="FW40" s="1">
        <f t="shared" si="33"/>
        <v>2623.1580720000002</v>
      </c>
      <c r="FX40" s="1">
        <f t="shared" si="33"/>
        <v>2972.1048000000001</v>
      </c>
      <c r="FY40" s="1">
        <f t="shared" si="33"/>
        <v>3527.2960840000001</v>
      </c>
      <c r="FZ40" s="1">
        <f t="shared" si="33"/>
        <v>2695.5397800000001</v>
      </c>
      <c r="GA40" s="1">
        <f t="shared" si="33"/>
        <v>1521.3597049999998</v>
      </c>
      <c r="GB40" s="1">
        <f t="shared" si="33"/>
        <v>680.05453599999998</v>
      </c>
      <c r="GC40" s="1">
        <f t="shared" si="33"/>
        <v>2911.7010999999993</v>
      </c>
      <c r="GD40" s="1">
        <f t="shared" si="33"/>
        <v>1627.9770599999999</v>
      </c>
      <c r="GE40" s="1">
        <f t="shared" si="33"/>
        <v>875.75499000000002</v>
      </c>
      <c r="GF40" s="1">
        <f t="shared" si="33"/>
        <v>1254.5653500000001</v>
      </c>
      <c r="GG40" s="1">
        <f t="shared" si="33"/>
        <v>844.17619000000002</v>
      </c>
      <c r="GH40" s="1">
        <f t="shared" si="33"/>
        <v>1732.20145</v>
      </c>
      <c r="GI40" s="1">
        <f t="shared" si="33"/>
        <v>1068.3817839999999</v>
      </c>
      <c r="GJ40" s="1">
        <f t="shared" si="33"/>
        <v>5390.8565449999996</v>
      </c>
      <c r="GK40" s="1">
        <f t="shared" si="33"/>
        <v>2801.5959560000001</v>
      </c>
      <c r="GL40" s="1">
        <f t="shared" si="33"/>
        <v>3352.3604</v>
      </c>
      <c r="GM40" s="1">
        <f t="shared" si="33"/>
        <v>4210.6558409999998</v>
      </c>
      <c r="GN40" s="1">
        <f t="shared" si="33"/>
        <v>2047.0687939999998</v>
      </c>
      <c r="GO40" s="1">
        <f t="shared" ref="GO40:IZ40" si="34">GO16*GO13</f>
        <v>1482.5643600000001</v>
      </c>
      <c r="GP40" s="1">
        <f t="shared" si="34"/>
        <v>619.0343519999999</v>
      </c>
      <c r="GQ40" s="1">
        <f t="shared" si="34"/>
        <v>2109.4337800000003</v>
      </c>
      <c r="GR40" s="1">
        <f t="shared" si="34"/>
        <v>1743.4397959999999</v>
      </c>
      <c r="GS40" s="1">
        <f t="shared" si="34"/>
        <v>1160.95886</v>
      </c>
      <c r="GT40" s="1">
        <f t="shared" si="34"/>
        <v>1196.4180959999999</v>
      </c>
      <c r="GU40" s="1">
        <f t="shared" si="34"/>
        <v>1013.7225400000001</v>
      </c>
      <c r="GV40" s="1">
        <f t="shared" si="34"/>
        <v>1120.9679050000002</v>
      </c>
      <c r="GW40" s="1">
        <f t="shared" si="34"/>
        <v>1013.6940440000001</v>
      </c>
      <c r="GX40" s="1">
        <f t="shared" si="34"/>
        <v>942.37018200000011</v>
      </c>
      <c r="GY40" s="1">
        <f t="shared" si="34"/>
        <v>1105.859612</v>
      </c>
      <c r="GZ40" s="1">
        <f t="shared" si="34"/>
        <v>4488.2439839999997</v>
      </c>
      <c r="HA40" s="1">
        <f t="shared" si="34"/>
        <v>3724.1376479999999</v>
      </c>
      <c r="HB40" s="1">
        <f t="shared" si="34"/>
        <v>3669.4571940000001</v>
      </c>
      <c r="HC40" s="1">
        <f t="shared" si="34"/>
        <v>4108.9201999999996</v>
      </c>
      <c r="HD40" s="1">
        <f t="shared" si="34"/>
        <v>3614.1242930000003</v>
      </c>
      <c r="HE40" s="1">
        <f t="shared" si="34"/>
        <v>2329.8447420000002</v>
      </c>
      <c r="HF40" s="1">
        <f t="shared" si="34"/>
        <v>3214.4422079999999</v>
      </c>
      <c r="HG40" s="1">
        <f t="shared" si="34"/>
        <v>4132.4721599999993</v>
      </c>
      <c r="HH40" s="1">
        <f t="shared" si="34"/>
        <v>7033.2276000000002</v>
      </c>
      <c r="HI40" s="1">
        <f t="shared" si="34"/>
        <v>2429.3164830000001</v>
      </c>
      <c r="HJ40" s="1">
        <f t="shared" si="34"/>
        <v>1773.5713199999998</v>
      </c>
      <c r="HK40" s="1">
        <f t="shared" si="34"/>
        <v>4523.3576499999999</v>
      </c>
      <c r="HL40" s="1">
        <f t="shared" si="34"/>
        <v>1004.2119929999999</v>
      </c>
      <c r="HM40" s="1">
        <f t="shared" si="34"/>
        <v>5602.8199709999999</v>
      </c>
      <c r="HN40" s="1">
        <f t="shared" si="34"/>
        <v>5585.0636099999992</v>
      </c>
      <c r="HO40" s="1">
        <f t="shared" si="34"/>
        <v>4042.3962899999992</v>
      </c>
      <c r="HP40" s="1">
        <f t="shared" si="34"/>
        <v>3822.3344189999998</v>
      </c>
      <c r="HQ40" s="1">
        <f t="shared" si="34"/>
        <v>4845.6743759999999</v>
      </c>
      <c r="HR40" s="1">
        <f t="shared" si="34"/>
        <v>2346.663039</v>
      </c>
      <c r="HS40" s="1">
        <f t="shared" si="34"/>
        <v>3555.4612160000001</v>
      </c>
      <c r="HT40" s="1">
        <f t="shared" si="34"/>
        <v>3289.3127399999998</v>
      </c>
      <c r="HU40" s="1">
        <f t="shared" si="34"/>
        <v>6251.2283749999997</v>
      </c>
      <c r="HV40" s="1">
        <f t="shared" si="34"/>
        <v>4974.5692639999997</v>
      </c>
      <c r="HW40" s="1">
        <f t="shared" si="34"/>
        <v>1543.2817500000001</v>
      </c>
      <c r="HX40" s="1">
        <f t="shared" si="34"/>
        <v>2111.7175200000001</v>
      </c>
      <c r="HY40" s="1">
        <f t="shared" si="34"/>
        <v>3031.9324800000004</v>
      </c>
      <c r="HZ40" s="1">
        <f t="shared" si="34"/>
        <v>3497.1870999999996</v>
      </c>
      <c r="IA40" s="1">
        <f t="shared" si="34"/>
        <v>957.82738799999993</v>
      </c>
      <c r="IB40" s="1">
        <f t="shared" si="34"/>
        <v>954.31177600000001</v>
      </c>
      <c r="IC40" s="1">
        <f t="shared" si="34"/>
        <v>1868.3393300000002</v>
      </c>
      <c r="ID40" s="1">
        <f t="shared" si="34"/>
        <v>1448.4950200000001</v>
      </c>
      <c r="IE40" s="1">
        <f t="shared" si="34"/>
        <v>999.84476000000006</v>
      </c>
      <c r="IF40" s="1">
        <f t="shared" si="34"/>
        <v>1068.2564600000001</v>
      </c>
      <c r="IG40" s="1">
        <f t="shared" si="34"/>
        <v>942.79390000000012</v>
      </c>
      <c r="IH40" s="1">
        <f t="shared" si="34"/>
        <v>0</v>
      </c>
      <c r="II40" s="1">
        <f t="shared" si="34"/>
        <v>0</v>
      </c>
      <c r="IJ40" s="1">
        <f t="shared" si="34"/>
        <v>0</v>
      </c>
      <c r="IK40" s="1">
        <f t="shared" si="34"/>
        <v>0</v>
      </c>
      <c r="IL40" s="1">
        <f t="shared" si="34"/>
        <v>0</v>
      </c>
      <c r="IM40" s="1">
        <f t="shared" si="34"/>
        <v>4260.3685839999998</v>
      </c>
      <c r="IN40" s="1">
        <f t="shared" si="34"/>
        <v>3133.7046399999999</v>
      </c>
      <c r="IO40" s="1">
        <f t="shared" si="34"/>
        <v>2588.79765</v>
      </c>
      <c r="IP40" s="1">
        <f t="shared" si="34"/>
        <v>3782.4935399999995</v>
      </c>
      <c r="IQ40" s="1">
        <f t="shared" si="34"/>
        <v>2243.0917320000003</v>
      </c>
      <c r="IR40" s="1">
        <f t="shared" si="34"/>
        <v>2749.7011160000002</v>
      </c>
      <c r="IS40" s="1">
        <f t="shared" si="34"/>
        <v>4974.836464</v>
      </c>
      <c r="IT40" s="1">
        <f t="shared" si="34"/>
        <v>3317.8426180000001</v>
      </c>
      <c r="IU40" s="1">
        <f t="shared" si="34"/>
        <v>2499.018188</v>
      </c>
      <c r="IV40" s="1">
        <f t="shared" si="34"/>
        <v>2621.6105379999999</v>
      </c>
      <c r="IW40" s="1">
        <f t="shared" si="34"/>
        <v>2525.8311880000006</v>
      </c>
      <c r="IX40" s="1">
        <f t="shared" si="34"/>
        <v>2928.9746659999996</v>
      </c>
      <c r="IY40" s="1">
        <f t="shared" si="34"/>
        <v>2023.8826259999998</v>
      </c>
      <c r="IZ40" s="1">
        <f t="shared" si="34"/>
        <v>3776.3696070000001</v>
      </c>
      <c r="JA40" s="1">
        <f t="shared" ref="JA40:LL40" si="35">JA16*JA13</f>
        <v>2121.8742609999999</v>
      </c>
      <c r="JB40" s="1">
        <f t="shared" si="35"/>
        <v>2798.9020419999997</v>
      </c>
      <c r="JC40" s="1">
        <f t="shared" si="35"/>
        <v>1900.8313029999997</v>
      </c>
      <c r="JD40" s="1">
        <f t="shared" si="35"/>
        <v>2768.2251899999997</v>
      </c>
      <c r="JE40" s="1">
        <f t="shared" si="35"/>
        <v>2705.0674949999998</v>
      </c>
      <c r="JF40" s="1">
        <f t="shared" si="35"/>
        <v>2104.4585899999997</v>
      </c>
      <c r="JG40" s="1">
        <f t="shared" si="35"/>
        <v>1312.2210400000001</v>
      </c>
      <c r="JH40" s="1">
        <f t="shared" si="35"/>
        <v>368.3</v>
      </c>
      <c r="JI40" s="1">
        <f t="shared" si="35"/>
        <v>2601.2095199999999</v>
      </c>
      <c r="JJ40" s="1">
        <f t="shared" si="35"/>
        <v>754.62239999999997</v>
      </c>
      <c r="JK40" s="1">
        <f t="shared" si="35"/>
        <v>1186.5137999999999</v>
      </c>
      <c r="JL40" s="1">
        <f t="shared" si="35"/>
        <v>3271.4785320000001</v>
      </c>
      <c r="JM40" s="1">
        <f t="shared" si="35"/>
        <v>461.64359999999994</v>
      </c>
      <c r="JN40" s="1">
        <f t="shared" si="35"/>
        <v>698.27757599999984</v>
      </c>
      <c r="JO40" s="1">
        <f t="shared" si="35"/>
        <v>680.69241099999988</v>
      </c>
      <c r="JP40" s="1">
        <f t="shared" si="35"/>
        <v>5250.0614200000009</v>
      </c>
      <c r="JQ40" s="1">
        <f t="shared" si="35"/>
        <v>2493.936346</v>
      </c>
      <c r="JR40" s="1">
        <f t="shared" si="35"/>
        <v>2171.6926660000004</v>
      </c>
      <c r="JS40" s="1">
        <f t="shared" si="35"/>
        <v>2069.5620800000002</v>
      </c>
      <c r="JT40" s="1">
        <f t="shared" si="35"/>
        <v>3014.5647400000003</v>
      </c>
      <c r="JU40" s="1">
        <f t="shared" si="35"/>
        <v>2547.3008249999998</v>
      </c>
      <c r="JV40" s="1">
        <f t="shared" si="35"/>
        <v>2316.2949239999998</v>
      </c>
      <c r="JW40" s="1">
        <f t="shared" si="35"/>
        <v>2223.6544319999998</v>
      </c>
      <c r="JX40" s="1">
        <f t="shared" si="35"/>
        <v>2863.8041330000001</v>
      </c>
      <c r="JY40" s="1">
        <f t="shared" si="35"/>
        <v>2366.7245139999995</v>
      </c>
      <c r="JZ40" s="1">
        <f t="shared" si="35"/>
        <v>4016.98594</v>
      </c>
      <c r="KA40" s="1">
        <f t="shared" si="35"/>
        <v>4411.6894899999998</v>
      </c>
      <c r="KB40" s="1">
        <f t="shared" si="35"/>
        <v>3875.9425799999999</v>
      </c>
      <c r="KC40" s="1">
        <f t="shared" si="35"/>
        <v>4012.2078750000005</v>
      </c>
      <c r="KD40" s="1">
        <f t="shared" si="35"/>
        <v>3276.2524040000003</v>
      </c>
      <c r="KE40" s="1">
        <f t="shared" si="35"/>
        <v>4377.0505800000001</v>
      </c>
      <c r="KF40" s="1">
        <f t="shared" si="35"/>
        <v>1890.75792</v>
      </c>
      <c r="KG40" s="1">
        <f t="shared" si="35"/>
        <v>1626.0264539999998</v>
      </c>
      <c r="KH40" s="1">
        <f t="shared" si="35"/>
        <v>3189.3322050000002</v>
      </c>
      <c r="KI40" s="1">
        <f t="shared" si="35"/>
        <v>1888.8267449999998</v>
      </c>
      <c r="KJ40" s="1">
        <f t="shared" si="35"/>
        <v>4333.3654999999999</v>
      </c>
      <c r="KK40" s="1">
        <f t="shared" si="35"/>
        <v>2661.5949620000001</v>
      </c>
      <c r="KL40" s="1">
        <f t="shared" si="35"/>
        <v>2821.2759000000001</v>
      </c>
      <c r="KM40" s="1">
        <f t="shared" si="35"/>
        <v>0</v>
      </c>
      <c r="KN40" s="1">
        <f t="shared" si="35"/>
        <v>0</v>
      </c>
      <c r="KO40" s="1">
        <f t="shared" si="35"/>
        <v>0</v>
      </c>
      <c r="KP40" s="1">
        <f t="shared" si="35"/>
        <v>0</v>
      </c>
      <c r="KQ40" s="1">
        <f t="shared" si="35"/>
        <v>0</v>
      </c>
      <c r="KR40" s="1">
        <f t="shared" si="35"/>
        <v>0</v>
      </c>
      <c r="KS40" s="1">
        <f t="shared" si="35"/>
        <v>0</v>
      </c>
      <c r="KT40" s="1">
        <f t="shared" si="35"/>
        <v>0</v>
      </c>
      <c r="KU40" s="1">
        <f t="shared" si="35"/>
        <v>0</v>
      </c>
      <c r="KV40" s="1">
        <f t="shared" si="35"/>
        <v>0</v>
      </c>
      <c r="KW40" s="1">
        <f t="shared" si="35"/>
        <v>0</v>
      </c>
      <c r="KX40" s="1">
        <f t="shared" si="35"/>
        <v>0</v>
      </c>
      <c r="KY40" s="1">
        <f t="shared" si="35"/>
        <v>0</v>
      </c>
      <c r="KZ40" s="1">
        <f t="shared" si="35"/>
        <v>0</v>
      </c>
      <c r="LA40" s="1">
        <f t="shared" si="35"/>
        <v>0</v>
      </c>
      <c r="LB40" s="1">
        <f t="shared" si="35"/>
        <v>0</v>
      </c>
      <c r="LC40" s="1">
        <f t="shared" si="35"/>
        <v>0</v>
      </c>
      <c r="LD40" s="1">
        <f t="shared" si="35"/>
        <v>0</v>
      </c>
      <c r="LE40" s="1">
        <f t="shared" si="35"/>
        <v>0</v>
      </c>
      <c r="LF40" s="1">
        <f t="shared" si="35"/>
        <v>1107.2284999999999</v>
      </c>
      <c r="LG40" s="1">
        <f t="shared" si="35"/>
        <v>2955.3590600000002</v>
      </c>
      <c r="LH40" s="1">
        <f t="shared" si="35"/>
        <v>2977.5459879999999</v>
      </c>
      <c r="LI40" s="1">
        <f t="shared" si="35"/>
        <v>3588.8835360000003</v>
      </c>
      <c r="LJ40" s="1">
        <f t="shared" si="35"/>
        <v>1123.4477999999999</v>
      </c>
      <c r="LK40" s="1">
        <f t="shared" si="35"/>
        <v>2004.2721300000001</v>
      </c>
      <c r="LL40" s="1">
        <f t="shared" si="35"/>
        <v>2816.4082500000004</v>
      </c>
      <c r="LM40" s="1">
        <f t="shared" ref="LM40:ND40" si="36">LM16*LM13</f>
        <v>4128.0694199999998</v>
      </c>
      <c r="LN40" s="1">
        <f t="shared" si="36"/>
        <v>0</v>
      </c>
      <c r="LO40" s="1">
        <f t="shared" si="36"/>
        <v>0</v>
      </c>
      <c r="LP40" s="1">
        <f t="shared" si="36"/>
        <v>0</v>
      </c>
      <c r="LQ40" s="1">
        <f t="shared" si="36"/>
        <v>0</v>
      </c>
      <c r="LR40" s="1">
        <f t="shared" si="36"/>
        <v>0</v>
      </c>
      <c r="LS40" s="1">
        <f t="shared" si="36"/>
        <v>1785.6016600000003</v>
      </c>
      <c r="LT40" s="1">
        <f t="shared" si="36"/>
        <v>999.90017399999988</v>
      </c>
      <c r="LU40" s="1">
        <f t="shared" si="36"/>
        <v>2257.2337520000001</v>
      </c>
      <c r="LV40" s="1">
        <f t="shared" si="36"/>
        <v>1233.9973800000002</v>
      </c>
      <c r="LW40" s="1">
        <f t="shared" si="36"/>
        <v>1648.7118199999998</v>
      </c>
      <c r="LX40" s="1">
        <f t="shared" si="36"/>
        <v>2753.4383160000002</v>
      </c>
      <c r="LY40" s="1">
        <f t="shared" si="36"/>
        <v>2179.6830000000004</v>
      </c>
      <c r="LZ40" s="1">
        <f t="shared" si="36"/>
        <v>2701.6063650000001</v>
      </c>
      <c r="MA40" s="1">
        <f t="shared" si="36"/>
        <v>1979.8396800000003</v>
      </c>
      <c r="MB40" s="1">
        <f t="shared" si="36"/>
        <v>2237.0091000000002</v>
      </c>
      <c r="MC40" s="1">
        <f t="shared" si="36"/>
        <v>0</v>
      </c>
      <c r="MD40" s="1">
        <f t="shared" si="36"/>
        <v>0</v>
      </c>
      <c r="ME40" s="1">
        <f t="shared" si="36"/>
        <v>0</v>
      </c>
      <c r="MF40" s="1">
        <f t="shared" si="36"/>
        <v>0</v>
      </c>
      <c r="MG40" s="1">
        <f t="shared" si="36"/>
        <v>919.59867600000007</v>
      </c>
      <c r="MH40" s="1">
        <f t="shared" si="36"/>
        <v>2158.8148569999998</v>
      </c>
      <c r="MI40" s="1">
        <f t="shared" si="36"/>
        <v>1354.463763</v>
      </c>
      <c r="MJ40" s="1">
        <f t="shared" si="36"/>
        <v>2305.9612349999998</v>
      </c>
      <c r="MK40" s="1">
        <f t="shared" si="36"/>
        <v>1994.8376160000003</v>
      </c>
      <c r="ML40" s="1">
        <f t="shared" si="36"/>
        <v>2185.1605399999999</v>
      </c>
      <c r="MM40" s="1">
        <f t="shared" si="36"/>
        <v>2779.9704750000001</v>
      </c>
      <c r="MN40" s="1">
        <f t="shared" si="36"/>
        <v>0</v>
      </c>
      <c r="MO40" s="1">
        <f t="shared" si="36"/>
        <v>0</v>
      </c>
      <c r="MP40" s="1">
        <f t="shared" si="36"/>
        <v>0</v>
      </c>
      <c r="MQ40" s="1">
        <f t="shared" si="36"/>
        <v>0</v>
      </c>
      <c r="MR40" s="1">
        <f t="shared" si="36"/>
        <v>1315.9079499999998</v>
      </c>
      <c r="MS40" s="1">
        <f t="shared" si="36"/>
        <v>0</v>
      </c>
      <c r="MT40" s="1">
        <f t="shared" si="36"/>
        <v>1304.7727499999999</v>
      </c>
      <c r="MU40" s="1">
        <f t="shared" si="36"/>
        <v>0</v>
      </c>
      <c r="MV40" s="1">
        <f t="shared" si="36"/>
        <v>1113.591856</v>
      </c>
      <c r="MW40" s="1">
        <f t="shared" si="36"/>
        <v>2022.1060179999999</v>
      </c>
      <c r="MX40" s="1">
        <f t="shared" si="36"/>
        <v>2034.8767350000003</v>
      </c>
      <c r="MY40" s="1">
        <f t="shared" si="36"/>
        <v>0</v>
      </c>
      <c r="MZ40" s="1">
        <f t="shared" si="36"/>
        <v>0</v>
      </c>
      <c r="NA40" s="1">
        <f t="shared" si="36"/>
        <v>0</v>
      </c>
      <c r="NB40" s="1">
        <f t="shared" si="36"/>
        <v>2713.2590319999999</v>
      </c>
      <c r="NC40" s="1">
        <f t="shared" si="36"/>
        <v>2776.3278270000001</v>
      </c>
      <c r="ND40" s="1">
        <f t="shared" si="36"/>
        <v>1265.8646759999999</v>
      </c>
      <c r="NE40" s="41">
        <f>SUM(D40:ND40)</f>
        <v>862834.3312759992</v>
      </c>
      <c r="NF40" s="1">
        <v>862834.12631001603</v>
      </c>
    </row>
    <row r="41" spans="1:374">
      <c r="A41" s="1" t="s">
        <v>399</v>
      </c>
      <c r="D41" s="41">
        <f>D17*D13</f>
        <v>0</v>
      </c>
      <c r="E41" s="41">
        <f t="shared" ref="E41:BP41" si="37">E17*E13</f>
        <v>0</v>
      </c>
      <c r="F41" s="41">
        <f t="shared" si="37"/>
        <v>0</v>
      </c>
      <c r="G41" s="41">
        <f t="shared" si="37"/>
        <v>0</v>
      </c>
      <c r="H41" s="41">
        <f t="shared" si="37"/>
        <v>0</v>
      </c>
      <c r="I41" s="41">
        <f t="shared" si="37"/>
        <v>0</v>
      </c>
      <c r="J41" s="41">
        <f t="shared" si="37"/>
        <v>0</v>
      </c>
      <c r="K41" s="41">
        <f t="shared" si="37"/>
        <v>0</v>
      </c>
      <c r="L41" s="41">
        <f t="shared" si="37"/>
        <v>0</v>
      </c>
      <c r="M41" s="41">
        <f t="shared" si="37"/>
        <v>0</v>
      </c>
      <c r="N41" s="41">
        <f t="shared" si="37"/>
        <v>0</v>
      </c>
      <c r="O41" s="41">
        <f t="shared" si="37"/>
        <v>0</v>
      </c>
      <c r="P41" s="41">
        <f t="shared" si="37"/>
        <v>0</v>
      </c>
      <c r="Q41" s="41">
        <f t="shared" si="37"/>
        <v>0</v>
      </c>
      <c r="R41" s="41">
        <f t="shared" si="37"/>
        <v>0</v>
      </c>
      <c r="S41" s="41">
        <f t="shared" si="37"/>
        <v>0</v>
      </c>
      <c r="T41" s="41">
        <f t="shared" si="37"/>
        <v>0</v>
      </c>
      <c r="U41" s="41">
        <f t="shared" si="37"/>
        <v>0</v>
      </c>
      <c r="V41" s="41">
        <f t="shared" si="37"/>
        <v>0</v>
      </c>
      <c r="W41" s="41">
        <f t="shared" si="37"/>
        <v>0</v>
      </c>
      <c r="X41" s="41">
        <f t="shared" si="37"/>
        <v>0</v>
      </c>
      <c r="Y41" s="41">
        <f t="shared" si="37"/>
        <v>0</v>
      </c>
      <c r="Z41" s="41">
        <f t="shared" si="37"/>
        <v>0</v>
      </c>
      <c r="AA41" s="41">
        <f t="shared" si="37"/>
        <v>0</v>
      </c>
      <c r="AB41" s="41">
        <f t="shared" si="37"/>
        <v>0</v>
      </c>
      <c r="AC41" s="41">
        <f t="shared" si="37"/>
        <v>0</v>
      </c>
      <c r="AD41" s="41">
        <f t="shared" si="37"/>
        <v>0</v>
      </c>
      <c r="AE41" s="41">
        <f t="shared" si="37"/>
        <v>0</v>
      </c>
      <c r="AF41" s="41">
        <f t="shared" si="37"/>
        <v>0</v>
      </c>
      <c r="AG41" s="41">
        <f t="shared" si="37"/>
        <v>0</v>
      </c>
      <c r="AH41" s="41">
        <f t="shared" si="37"/>
        <v>0</v>
      </c>
      <c r="AI41" s="41">
        <f t="shared" si="37"/>
        <v>0</v>
      </c>
      <c r="AJ41" s="41">
        <f t="shared" si="37"/>
        <v>0</v>
      </c>
      <c r="AK41" s="41">
        <f t="shared" si="37"/>
        <v>0</v>
      </c>
      <c r="AL41" s="41">
        <f t="shared" si="37"/>
        <v>0</v>
      </c>
      <c r="AM41" s="41">
        <f t="shared" si="37"/>
        <v>0</v>
      </c>
      <c r="AN41" s="41">
        <f t="shared" si="37"/>
        <v>0</v>
      </c>
      <c r="AO41" s="41">
        <f t="shared" si="37"/>
        <v>0</v>
      </c>
      <c r="AP41" s="41">
        <f t="shared" si="37"/>
        <v>0</v>
      </c>
      <c r="AQ41" s="41">
        <f t="shared" si="37"/>
        <v>0</v>
      </c>
      <c r="AR41" s="41">
        <f t="shared" si="37"/>
        <v>0</v>
      </c>
      <c r="AS41" s="41">
        <f t="shared" si="37"/>
        <v>0</v>
      </c>
      <c r="AT41" s="41">
        <f t="shared" si="37"/>
        <v>0</v>
      </c>
      <c r="AU41" s="41">
        <f t="shared" si="37"/>
        <v>0</v>
      </c>
      <c r="AV41" s="41">
        <f t="shared" si="37"/>
        <v>0</v>
      </c>
      <c r="AW41" s="41">
        <f t="shared" si="37"/>
        <v>0</v>
      </c>
      <c r="AX41" s="41">
        <f t="shared" si="37"/>
        <v>0</v>
      </c>
      <c r="AY41" s="41">
        <f t="shared" si="37"/>
        <v>0</v>
      </c>
      <c r="AZ41" s="41">
        <f t="shared" si="37"/>
        <v>0</v>
      </c>
      <c r="BA41" s="41">
        <f t="shared" si="37"/>
        <v>0</v>
      </c>
      <c r="BB41" s="41">
        <f t="shared" si="37"/>
        <v>0</v>
      </c>
      <c r="BC41" s="41">
        <f t="shared" si="37"/>
        <v>0</v>
      </c>
      <c r="BD41" s="41">
        <f t="shared" si="37"/>
        <v>0</v>
      </c>
      <c r="BE41" s="41">
        <f t="shared" si="37"/>
        <v>0</v>
      </c>
      <c r="BF41" s="41">
        <f t="shared" si="37"/>
        <v>0</v>
      </c>
      <c r="BG41" s="41">
        <f t="shared" si="37"/>
        <v>0</v>
      </c>
      <c r="BH41" s="41">
        <f t="shared" si="37"/>
        <v>0</v>
      </c>
      <c r="BI41" s="41">
        <f t="shared" si="37"/>
        <v>0</v>
      </c>
      <c r="BJ41" s="41">
        <f t="shared" si="37"/>
        <v>0</v>
      </c>
      <c r="BK41" s="41">
        <f t="shared" si="37"/>
        <v>0</v>
      </c>
      <c r="BL41" s="41">
        <f t="shared" si="37"/>
        <v>0</v>
      </c>
      <c r="BM41" s="41">
        <f t="shared" si="37"/>
        <v>0</v>
      </c>
      <c r="BN41" s="41">
        <f t="shared" si="37"/>
        <v>0</v>
      </c>
      <c r="BO41" s="41">
        <f t="shared" si="37"/>
        <v>0</v>
      </c>
      <c r="BP41" s="41">
        <f t="shared" si="37"/>
        <v>0</v>
      </c>
      <c r="BQ41" s="41">
        <f t="shared" ref="BQ41:EB41" si="38">BQ17*BQ13</f>
        <v>0</v>
      </c>
      <c r="BR41" s="41">
        <f t="shared" si="38"/>
        <v>2500.2193149999998</v>
      </c>
      <c r="BS41" s="41">
        <f t="shared" si="38"/>
        <v>2485.996416</v>
      </c>
      <c r="BT41" s="41">
        <f t="shared" si="38"/>
        <v>0</v>
      </c>
      <c r="BU41" s="41">
        <f t="shared" si="38"/>
        <v>0</v>
      </c>
      <c r="BV41" s="41">
        <f t="shared" si="38"/>
        <v>0</v>
      </c>
      <c r="BW41" s="41">
        <f t="shared" si="38"/>
        <v>0</v>
      </c>
      <c r="BX41" s="41">
        <f t="shared" si="38"/>
        <v>0</v>
      </c>
      <c r="BY41" s="41">
        <f t="shared" si="38"/>
        <v>0</v>
      </c>
      <c r="BZ41" s="41">
        <f t="shared" si="38"/>
        <v>0</v>
      </c>
      <c r="CA41" s="41">
        <f t="shared" si="38"/>
        <v>0</v>
      </c>
      <c r="CB41" s="41">
        <f t="shared" si="38"/>
        <v>0</v>
      </c>
      <c r="CC41" s="41">
        <f t="shared" si="38"/>
        <v>0</v>
      </c>
      <c r="CD41" s="41">
        <f t="shared" si="38"/>
        <v>0</v>
      </c>
      <c r="CE41" s="41">
        <f t="shared" si="38"/>
        <v>0</v>
      </c>
      <c r="CF41" s="41">
        <f t="shared" si="38"/>
        <v>0</v>
      </c>
      <c r="CG41" s="41">
        <f>(CG17)*(CG13-276.4)</f>
        <v>2238.8471399999999</v>
      </c>
      <c r="CH41" s="41">
        <f>CH17*(CH13-59.3)</f>
        <v>2833.4345120000007</v>
      </c>
      <c r="CI41" s="41">
        <f t="shared" si="38"/>
        <v>0</v>
      </c>
      <c r="CJ41" s="41">
        <f t="shared" si="38"/>
        <v>0</v>
      </c>
      <c r="CK41" s="41">
        <f t="shared" si="38"/>
        <v>0</v>
      </c>
      <c r="CL41" s="41">
        <f t="shared" si="38"/>
        <v>0</v>
      </c>
      <c r="CM41" s="41">
        <f t="shared" si="38"/>
        <v>0</v>
      </c>
      <c r="CN41" s="41">
        <f t="shared" si="38"/>
        <v>0</v>
      </c>
      <c r="CO41" s="41">
        <f t="shared" si="38"/>
        <v>0</v>
      </c>
      <c r="CP41" s="41">
        <f t="shared" si="38"/>
        <v>0</v>
      </c>
      <c r="CQ41" s="41">
        <f t="shared" si="38"/>
        <v>0</v>
      </c>
      <c r="CR41" s="41">
        <f t="shared" si="38"/>
        <v>0</v>
      </c>
      <c r="CS41" s="41">
        <f t="shared" si="38"/>
        <v>0</v>
      </c>
      <c r="CT41" s="41">
        <f t="shared" si="38"/>
        <v>0</v>
      </c>
      <c r="CU41" s="41">
        <f t="shared" si="38"/>
        <v>0</v>
      </c>
      <c r="CV41" s="41">
        <f t="shared" si="38"/>
        <v>0</v>
      </c>
      <c r="CW41" s="41">
        <f t="shared" si="38"/>
        <v>0</v>
      </c>
      <c r="CX41" s="41">
        <f t="shared" si="38"/>
        <v>0</v>
      </c>
      <c r="CY41" s="41">
        <f t="shared" si="38"/>
        <v>0</v>
      </c>
      <c r="CZ41" s="41">
        <f t="shared" si="38"/>
        <v>0</v>
      </c>
      <c r="DA41" s="41">
        <f t="shared" si="38"/>
        <v>0</v>
      </c>
      <c r="DB41" s="41">
        <f t="shared" si="38"/>
        <v>0</v>
      </c>
      <c r="DC41" s="41">
        <f t="shared" si="38"/>
        <v>0</v>
      </c>
      <c r="DD41" s="41">
        <f t="shared" si="38"/>
        <v>0</v>
      </c>
      <c r="DE41" s="41">
        <f t="shared" si="38"/>
        <v>0</v>
      </c>
      <c r="DF41" s="41">
        <f t="shared" si="38"/>
        <v>0</v>
      </c>
      <c r="DG41" s="41">
        <f t="shared" si="38"/>
        <v>0</v>
      </c>
      <c r="DH41" s="41">
        <f t="shared" si="38"/>
        <v>0</v>
      </c>
      <c r="DI41" s="41">
        <f t="shared" si="38"/>
        <v>0</v>
      </c>
      <c r="DJ41" s="41">
        <f t="shared" si="38"/>
        <v>0</v>
      </c>
      <c r="DK41" s="41">
        <f t="shared" si="38"/>
        <v>0</v>
      </c>
      <c r="DL41" s="41">
        <f t="shared" si="38"/>
        <v>0</v>
      </c>
      <c r="DM41" s="41">
        <f t="shared" si="38"/>
        <v>0</v>
      </c>
      <c r="DN41" s="41">
        <f t="shared" si="38"/>
        <v>0</v>
      </c>
      <c r="DO41" s="41">
        <f t="shared" si="38"/>
        <v>0</v>
      </c>
      <c r="DP41" s="41">
        <f t="shared" si="38"/>
        <v>0</v>
      </c>
      <c r="DQ41" s="41">
        <f t="shared" si="38"/>
        <v>0</v>
      </c>
      <c r="DR41" s="41">
        <f t="shared" si="38"/>
        <v>0</v>
      </c>
      <c r="DS41" s="41">
        <f t="shared" si="38"/>
        <v>0</v>
      </c>
      <c r="DT41" s="41">
        <f t="shared" si="38"/>
        <v>0</v>
      </c>
      <c r="DU41" s="41">
        <f t="shared" si="38"/>
        <v>0</v>
      </c>
      <c r="DV41" s="41">
        <f t="shared" si="38"/>
        <v>0</v>
      </c>
      <c r="DW41" s="41">
        <f t="shared" si="38"/>
        <v>0</v>
      </c>
      <c r="DX41" s="41">
        <f t="shared" si="38"/>
        <v>0</v>
      </c>
      <c r="DY41" s="41">
        <f t="shared" si="38"/>
        <v>0</v>
      </c>
      <c r="DZ41" s="41">
        <f t="shared" si="38"/>
        <v>0</v>
      </c>
      <c r="EA41" s="41">
        <f t="shared" si="38"/>
        <v>0</v>
      </c>
      <c r="EB41" s="41">
        <f t="shared" si="38"/>
        <v>0</v>
      </c>
      <c r="EC41" s="41">
        <f t="shared" ref="EC41:GN41" si="39">EC17*EC13</f>
        <v>0</v>
      </c>
      <c r="ED41" s="41">
        <f t="shared" si="39"/>
        <v>0</v>
      </c>
      <c r="EE41" s="41">
        <f t="shared" si="39"/>
        <v>0</v>
      </c>
      <c r="EF41" s="41">
        <f t="shared" si="39"/>
        <v>0</v>
      </c>
      <c r="EG41" s="41">
        <f t="shared" si="39"/>
        <v>0</v>
      </c>
      <c r="EH41" s="41">
        <f t="shared" si="39"/>
        <v>0</v>
      </c>
      <c r="EI41" s="41">
        <f t="shared" si="39"/>
        <v>0</v>
      </c>
      <c r="EJ41" s="41">
        <f t="shared" si="39"/>
        <v>0</v>
      </c>
      <c r="EK41" s="41">
        <f>EK17*(EK13-203.2)</f>
        <v>1740.1908509999998</v>
      </c>
      <c r="EL41" s="41">
        <f t="shared" si="39"/>
        <v>870.219292</v>
      </c>
      <c r="EM41" s="41">
        <f t="shared" si="39"/>
        <v>0</v>
      </c>
      <c r="EN41" s="41">
        <f t="shared" si="39"/>
        <v>0</v>
      </c>
      <c r="EO41" s="41">
        <f t="shared" si="39"/>
        <v>0</v>
      </c>
      <c r="EP41" s="41">
        <f t="shared" si="39"/>
        <v>0</v>
      </c>
      <c r="EQ41" s="41">
        <f t="shared" si="39"/>
        <v>0</v>
      </c>
      <c r="ER41" s="41">
        <f t="shared" si="39"/>
        <v>0</v>
      </c>
      <c r="ES41" s="41">
        <f>ES17*(ES13-1284.8)</f>
        <v>3646.7762499999999</v>
      </c>
      <c r="ET41" s="41">
        <f t="shared" si="39"/>
        <v>0</v>
      </c>
      <c r="EU41" s="41">
        <f t="shared" si="39"/>
        <v>0</v>
      </c>
      <c r="EV41" s="41">
        <f t="shared" si="39"/>
        <v>0</v>
      </c>
      <c r="EW41" s="41">
        <f t="shared" si="39"/>
        <v>3647.6365799999994</v>
      </c>
      <c r="EX41" s="41">
        <f t="shared" si="39"/>
        <v>0</v>
      </c>
      <c r="EY41" s="41">
        <f t="shared" si="39"/>
        <v>0</v>
      </c>
      <c r="EZ41" s="41">
        <f t="shared" si="39"/>
        <v>0</v>
      </c>
      <c r="FA41" s="41">
        <f t="shared" si="39"/>
        <v>0</v>
      </c>
      <c r="FB41" s="41">
        <f t="shared" si="39"/>
        <v>0</v>
      </c>
      <c r="FC41" s="41">
        <f t="shared" si="39"/>
        <v>0</v>
      </c>
      <c r="FD41" s="41">
        <f t="shared" si="39"/>
        <v>0</v>
      </c>
      <c r="FE41" s="41">
        <f t="shared" si="39"/>
        <v>5468.5189770000006</v>
      </c>
      <c r="FF41" s="41">
        <f t="shared" si="39"/>
        <v>0</v>
      </c>
      <c r="FG41" s="41">
        <f t="shared" si="39"/>
        <v>0</v>
      </c>
      <c r="FH41" s="41">
        <f t="shared" si="39"/>
        <v>0</v>
      </c>
      <c r="FI41" s="41">
        <f t="shared" si="39"/>
        <v>0</v>
      </c>
      <c r="FJ41" s="41">
        <f t="shared" si="39"/>
        <v>0</v>
      </c>
      <c r="FK41" s="41">
        <f t="shared" si="39"/>
        <v>0</v>
      </c>
      <c r="FL41" s="41">
        <f t="shared" si="39"/>
        <v>0</v>
      </c>
      <c r="FM41" s="41">
        <f t="shared" si="39"/>
        <v>0</v>
      </c>
      <c r="FN41" s="41">
        <f t="shared" si="39"/>
        <v>0</v>
      </c>
      <c r="FO41" s="41">
        <f t="shared" si="39"/>
        <v>0</v>
      </c>
      <c r="FP41" s="41">
        <f t="shared" si="39"/>
        <v>0</v>
      </c>
      <c r="FQ41" s="41">
        <f t="shared" si="39"/>
        <v>0</v>
      </c>
      <c r="FR41" s="41">
        <f t="shared" si="39"/>
        <v>0</v>
      </c>
      <c r="FS41" s="41">
        <f t="shared" si="39"/>
        <v>0</v>
      </c>
      <c r="FT41" s="41">
        <f t="shared" si="39"/>
        <v>0</v>
      </c>
      <c r="FU41" s="41">
        <f t="shared" si="39"/>
        <v>0</v>
      </c>
      <c r="FV41" s="41">
        <f t="shared" si="39"/>
        <v>0</v>
      </c>
      <c r="FW41" s="41">
        <f t="shared" si="39"/>
        <v>0</v>
      </c>
      <c r="FX41" s="41">
        <f t="shared" si="39"/>
        <v>0</v>
      </c>
      <c r="FY41" s="41">
        <f t="shared" si="39"/>
        <v>0</v>
      </c>
      <c r="FZ41" s="41">
        <f t="shared" si="39"/>
        <v>0</v>
      </c>
      <c r="GA41" s="41">
        <f t="shared" si="39"/>
        <v>0</v>
      </c>
      <c r="GB41" s="41">
        <f t="shared" si="39"/>
        <v>0</v>
      </c>
      <c r="GC41" s="41">
        <f t="shared" si="39"/>
        <v>0</v>
      </c>
      <c r="GD41" s="41">
        <f t="shared" si="39"/>
        <v>0</v>
      </c>
      <c r="GE41" s="41">
        <f t="shared" si="39"/>
        <v>0</v>
      </c>
      <c r="GF41" s="41">
        <f t="shared" si="39"/>
        <v>0</v>
      </c>
      <c r="GG41" s="41">
        <f t="shared" si="39"/>
        <v>0</v>
      </c>
      <c r="GH41" s="41">
        <f t="shared" si="39"/>
        <v>0</v>
      </c>
      <c r="GI41" s="41">
        <f t="shared" si="39"/>
        <v>0</v>
      </c>
      <c r="GJ41" s="41">
        <f t="shared" si="39"/>
        <v>0</v>
      </c>
      <c r="GK41" s="41">
        <f t="shared" si="39"/>
        <v>0</v>
      </c>
      <c r="GL41" s="41">
        <f t="shared" si="39"/>
        <v>0</v>
      </c>
      <c r="GM41" s="41">
        <f t="shared" si="39"/>
        <v>0</v>
      </c>
      <c r="GN41" s="41">
        <f t="shared" si="39"/>
        <v>0</v>
      </c>
      <c r="GO41" s="41">
        <f t="shared" ref="GO41:IZ41" si="40">GO17*GO13</f>
        <v>0</v>
      </c>
      <c r="GP41" s="41">
        <f t="shared" si="40"/>
        <v>0</v>
      </c>
      <c r="GQ41" s="41">
        <f t="shared" si="40"/>
        <v>0</v>
      </c>
      <c r="GR41" s="41">
        <f t="shared" si="40"/>
        <v>0</v>
      </c>
      <c r="GS41" s="41">
        <f t="shared" si="40"/>
        <v>0</v>
      </c>
      <c r="GT41" s="41">
        <f t="shared" si="40"/>
        <v>0</v>
      </c>
      <c r="GU41" s="41">
        <f t="shared" si="40"/>
        <v>0</v>
      </c>
      <c r="GV41" s="41">
        <f t="shared" si="40"/>
        <v>0</v>
      </c>
      <c r="GW41" s="41">
        <f t="shared" si="40"/>
        <v>0</v>
      </c>
      <c r="GX41" s="41">
        <f t="shared" si="40"/>
        <v>0</v>
      </c>
      <c r="GY41" s="41">
        <f t="shared" si="40"/>
        <v>0</v>
      </c>
      <c r="GZ41" s="41">
        <f t="shared" si="40"/>
        <v>0</v>
      </c>
      <c r="HA41" s="41">
        <f t="shared" si="40"/>
        <v>0</v>
      </c>
      <c r="HB41" s="41">
        <f t="shared" si="40"/>
        <v>0</v>
      </c>
      <c r="HC41" s="41">
        <f t="shared" si="40"/>
        <v>0</v>
      </c>
      <c r="HD41" s="41">
        <f t="shared" si="40"/>
        <v>0</v>
      </c>
      <c r="HE41" s="41">
        <f t="shared" si="40"/>
        <v>0</v>
      </c>
      <c r="HF41" s="41">
        <f t="shared" si="40"/>
        <v>0</v>
      </c>
      <c r="HG41" s="41">
        <f t="shared" si="40"/>
        <v>0</v>
      </c>
      <c r="HH41" s="41">
        <f t="shared" si="40"/>
        <v>0</v>
      </c>
      <c r="HI41" s="41">
        <f t="shared" si="40"/>
        <v>0</v>
      </c>
      <c r="HJ41" s="41">
        <f t="shared" si="40"/>
        <v>0</v>
      </c>
      <c r="HK41" s="41">
        <f t="shared" si="40"/>
        <v>0</v>
      </c>
      <c r="HL41" s="41">
        <f t="shared" si="40"/>
        <v>0</v>
      </c>
      <c r="HM41" s="41">
        <f t="shared" si="40"/>
        <v>0</v>
      </c>
      <c r="HN41" s="41">
        <f t="shared" si="40"/>
        <v>0</v>
      </c>
      <c r="HO41" s="41">
        <f t="shared" si="40"/>
        <v>0</v>
      </c>
      <c r="HP41" s="41">
        <f t="shared" si="40"/>
        <v>0</v>
      </c>
      <c r="HQ41" s="41">
        <f t="shared" si="40"/>
        <v>0</v>
      </c>
      <c r="HR41" s="41">
        <f t="shared" si="40"/>
        <v>0</v>
      </c>
      <c r="HS41" s="41">
        <f t="shared" si="40"/>
        <v>0</v>
      </c>
      <c r="HT41" s="41">
        <f t="shared" si="40"/>
        <v>0</v>
      </c>
      <c r="HU41" s="41">
        <f t="shared" si="40"/>
        <v>0</v>
      </c>
      <c r="HV41" s="41">
        <f t="shared" si="40"/>
        <v>0</v>
      </c>
      <c r="HW41" s="41">
        <f t="shared" si="40"/>
        <v>0</v>
      </c>
      <c r="HX41" s="41">
        <f t="shared" si="40"/>
        <v>0</v>
      </c>
      <c r="HY41" s="41">
        <f t="shared" si="40"/>
        <v>0</v>
      </c>
      <c r="HZ41" s="41">
        <f t="shared" si="40"/>
        <v>0</v>
      </c>
      <c r="IA41" s="41">
        <f t="shared" si="40"/>
        <v>0</v>
      </c>
      <c r="IB41" s="41">
        <f t="shared" si="40"/>
        <v>0</v>
      </c>
      <c r="IC41" s="41">
        <f t="shared" si="40"/>
        <v>0</v>
      </c>
      <c r="ID41" s="41">
        <f t="shared" si="40"/>
        <v>0</v>
      </c>
      <c r="IE41" s="41">
        <f t="shared" si="40"/>
        <v>0</v>
      </c>
      <c r="IF41" s="41">
        <f t="shared" si="40"/>
        <v>0</v>
      </c>
      <c r="IG41" s="41">
        <f t="shared" si="40"/>
        <v>0</v>
      </c>
      <c r="IH41" s="41">
        <f t="shared" si="40"/>
        <v>0</v>
      </c>
      <c r="II41" s="41">
        <f t="shared" si="40"/>
        <v>0</v>
      </c>
      <c r="IJ41" s="41">
        <f t="shared" si="40"/>
        <v>0</v>
      </c>
      <c r="IK41" s="41">
        <f t="shared" si="40"/>
        <v>0</v>
      </c>
      <c r="IL41" s="41">
        <f t="shared" si="40"/>
        <v>0</v>
      </c>
      <c r="IM41" s="41">
        <f t="shared" si="40"/>
        <v>0</v>
      </c>
      <c r="IN41" s="41">
        <f t="shared" si="40"/>
        <v>0</v>
      </c>
      <c r="IO41" s="41">
        <f t="shared" si="40"/>
        <v>0</v>
      </c>
      <c r="IP41" s="41">
        <f t="shared" si="40"/>
        <v>0</v>
      </c>
      <c r="IQ41" s="41">
        <f t="shared" si="40"/>
        <v>0</v>
      </c>
      <c r="IR41" s="41">
        <f t="shared" si="40"/>
        <v>0</v>
      </c>
      <c r="IS41" s="41">
        <f t="shared" si="40"/>
        <v>0</v>
      </c>
      <c r="IT41" s="41">
        <f t="shared" si="40"/>
        <v>0</v>
      </c>
      <c r="IU41" s="41">
        <f t="shared" si="40"/>
        <v>0</v>
      </c>
      <c r="IV41" s="41">
        <f t="shared" si="40"/>
        <v>0</v>
      </c>
      <c r="IW41" s="41">
        <f t="shared" si="40"/>
        <v>0</v>
      </c>
      <c r="IX41" s="41">
        <f t="shared" si="40"/>
        <v>0</v>
      </c>
      <c r="IY41" s="41">
        <f t="shared" si="40"/>
        <v>0</v>
      </c>
      <c r="IZ41" s="41">
        <f t="shared" si="40"/>
        <v>0</v>
      </c>
      <c r="JA41" s="41">
        <f t="shared" ref="JA41:LL41" si="41">JA17*JA13</f>
        <v>0</v>
      </c>
      <c r="JB41" s="41">
        <f t="shared" si="41"/>
        <v>0</v>
      </c>
      <c r="JC41" s="41">
        <f t="shared" si="41"/>
        <v>0</v>
      </c>
      <c r="JD41" s="41">
        <f t="shared" si="41"/>
        <v>0</v>
      </c>
      <c r="JE41" s="41">
        <f t="shared" si="41"/>
        <v>0</v>
      </c>
      <c r="JF41" s="41">
        <f t="shared" si="41"/>
        <v>0</v>
      </c>
      <c r="JG41" s="41">
        <f t="shared" si="41"/>
        <v>0</v>
      </c>
      <c r="JH41" s="41">
        <f t="shared" si="41"/>
        <v>0</v>
      </c>
      <c r="JI41" s="41">
        <f t="shared" si="41"/>
        <v>0</v>
      </c>
      <c r="JJ41" s="41">
        <f t="shared" si="41"/>
        <v>0</v>
      </c>
      <c r="JK41" s="41">
        <f t="shared" si="41"/>
        <v>0</v>
      </c>
      <c r="JL41" s="41">
        <f t="shared" si="41"/>
        <v>0</v>
      </c>
      <c r="JM41" s="41">
        <f t="shared" si="41"/>
        <v>0</v>
      </c>
      <c r="JN41" s="41">
        <f t="shared" si="41"/>
        <v>0</v>
      </c>
      <c r="JO41" s="41">
        <f t="shared" si="41"/>
        <v>0</v>
      </c>
      <c r="JP41" s="41">
        <f t="shared" si="41"/>
        <v>0</v>
      </c>
      <c r="JQ41" s="41">
        <f t="shared" si="41"/>
        <v>0</v>
      </c>
      <c r="JR41" s="41">
        <f t="shared" si="41"/>
        <v>0</v>
      </c>
      <c r="JS41" s="41">
        <f t="shared" si="41"/>
        <v>0</v>
      </c>
      <c r="JT41" s="41">
        <f t="shared" si="41"/>
        <v>0</v>
      </c>
      <c r="JU41" s="41">
        <f t="shared" si="41"/>
        <v>0</v>
      </c>
      <c r="JV41" s="41">
        <f t="shared" si="41"/>
        <v>0</v>
      </c>
      <c r="JW41" s="41">
        <f t="shared" si="41"/>
        <v>0</v>
      </c>
      <c r="JX41" s="41">
        <f t="shared" si="41"/>
        <v>0</v>
      </c>
      <c r="JY41" s="41">
        <f t="shared" si="41"/>
        <v>0</v>
      </c>
      <c r="JZ41" s="41">
        <f t="shared" si="41"/>
        <v>0</v>
      </c>
      <c r="KA41" s="41">
        <f t="shared" si="41"/>
        <v>0</v>
      </c>
      <c r="KB41" s="41">
        <f t="shared" si="41"/>
        <v>0</v>
      </c>
      <c r="KC41" s="41">
        <f t="shared" si="41"/>
        <v>0</v>
      </c>
      <c r="KD41" s="41">
        <f t="shared" si="41"/>
        <v>0</v>
      </c>
      <c r="KE41" s="41">
        <f t="shared" si="41"/>
        <v>0</v>
      </c>
      <c r="KF41" s="41">
        <f t="shared" si="41"/>
        <v>0</v>
      </c>
      <c r="KG41" s="41">
        <f t="shared" si="41"/>
        <v>0</v>
      </c>
      <c r="KH41" s="41">
        <f t="shared" si="41"/>
        <v>0</v>
      </c>
      <c r="KI41" s="41">
        <f t="shared" si="41"/>
        <v>0</v>
      </c>
      <c r="KJ41" s="41">
        <f t="shared" si="41"/>
        <v>0</v>
      </c>
      <c r="KK41" s="41">
        <f t="shared" si="41"/>
        <v>0</v>
      </c>
      <c r="KL41" s="41">
        <f t="shared" si="41"/>
        <v>0</v>
      </c>
      <c r="KM41" s="41">
        <f t="shared" si="41"/>
        <v>0</v>
      </c>
      <c r="KN41" s="41">
        <f t="shared" si="41"/>
        <v>0</v>
      </c>
      <c r="KO41" s="41">
        <f t="shared" si="41"/>
        <v>0</v>
      </c>
      <c r="KP41" s="41">
        <f t="shared" si="41"/>
        <v>0</v>
      </c>
      <c r="KQ41" s="41">
        <f t="shared" si="41"/>
        <v>0</v>
      </c>
      <c r="KR41" s="41">
        <f t="shared" si="41"/>
        <v>0</v>
      </c>
      <c r="KS41" s="41">
        <f t="shared" si="41"/>
        <v>0</v>
      </c>
      <c r="KT41" s="41">
        <f t="shared" si="41"/>
        <v>0</v>
      </c>
      <c r="KU41" s="41">
        <f t="shared" si="41"/>
        <v>0</v>
      </c>
      <c r="KV41" s="41">
        <f t="shared" si="41"/>
        <v>0</v>
      </c>
      <c r="KW41" s="41">
        <f t="shared" si="41"/>
        <v>0</v>
      </c>
      <c r="KX41" s="41">
        <f t="shared" si="41"/>
        <v>0</v>
      </c>
      <c r="KY41" s="41">
        <f t="shared" si="41"/>
        <v>0</v>
      </c>
      <c r="KZ41" s="41">
        <f t="shared" si="41"/>
        <v>0</v>
      </c>
      <c r="LA41" s="41">
        <f t="shared" si="41"/>
        <v>0</v>
      </c>
      <c r="LB41" s="41">
        <f t="shared" si="41"/>
        <v>0</v>
      </c>
      <c r="LC41" s="41">
        <f t="shared" si="41"/>
        <v>0</v>
      </c>
      <c r="LD41" s="41">
        <f t="shared" si="41"/>
        <v>0</v>
      </c>
      <c r="LE41" s="41">
        <f t="shared" si="41"/>
        <v>0</v>
      </c>
      <c r="LF41" s="41">
        <f t="shared" si="41"/>
        <v>0</v>
      </c>
      <c r="LG41" s="41">
        <f t="shared" si="41"/>
        <v>0</v>
      </c>
      <c r="LH41" s="41">
        <f t="shared" si="41"/>
        <v>0</v>
      </c>
      <c r="LI41" s="41">
        <f t="shared" si="41"/>
        <v>0</v>
      </c>
      <c r="LJ41" s="41">
        <f t="shared" si="41"/>
        <v>0</v>
      </c>
      <c r="LK41" s="41">
        <f t="shared" si="41"/>
        <v>0</v>
      </c>
      <c r="LL41" s="41">
        <f t="shared" si="41"/>
        <v>0</v>
      </c>
      <c r="LM41" s="41">
        <f t="shared" ref="LM41:ND41" si="42">LM17*LM13</f>
        <v>0</v>
      </c>
      <c r="LN41" s="41">
        <f t="shared" si="42"/>
        <v>0</v>
      </c>
      <c r="LO41" s="41">
        <f t="shared" si="42"/>
        <v>0</v>
      </c>
      <c r="LP41" s="41">
        <f t="shared" si="42"/>
        <v>0</v>
      </c>
      <c r="LQ41" s="41">
        <f t="shared" si="42"/>
        <v>0</v>
      </c>
      <c r="LR41" s="41">
        <f t="shared" si="42"/>
        <v>0</v>
      </c>
      <c r="LS41" s="41">
        <f t="shared" si="42"/>
        <v>0</v>
      </c>
      <c r="LT41" s="41">
        <f t="shared" si="42"/>
        <v>0</v>
      </c>
      <c r="LU41" s="41">
        <f t="shared" si="42"/>
        <v>0</v>
      </c>
      <c r="LV41" s="41">
        <f t="shared" si="42"/>
        <v>0</v>
      </c>
      <c r="LW41" s="41">
        <f t="shared" si="42"/>
        <v>0</v>
      </c>
      <c r="LX41" s="41">
        <f t="shared" si="42"/>
        <v>0</v>
      </c>
      <c r="LY41" s="41">
        <f t="shared" si="42"/>
        <v>0</v>
      </c>
      <c r="LZ41" s="41">
        <f t="shared" si="42"/>
        <v>0</v>
      </c>
      <c r="MA41" s="41">
        <f t="shared" si="42"/>
        <v>0</v>
      </c>
      <c r="MB41" s="41">
        <f t="shared" si="42"/>
        <v>0</v>
      </c>
      <c r="MC41" s="41">
        <f t="shared" si="42"/>
        <v>0</v>
      </c>
      <c r="MD41" s="41">
        <f t="shared" si="42"/>
        <v>0</v>
      </c>
      <c r="ME41" s="41">
        <f t="shared" si="42"/>
        <v>0</v>
      </c>
      <c r="MF41" s="41">
        <f t="shared" si="42"/>
        <v>0</v>
      </c>
      <c r="MG41" s="41">
        <f t="shared" si="42"/>
        <v>0</v>
      </c>
      <c r="MH41" s="41">
        <f t="shared" si="42"/>
        <v>0</v>
      </c>
      <c r="MI41" s="41">
        <f t="shared" si="42"/>
        <v>990.25557599999979</v>
      </c>
      <c r="MJ41" s="41">
        <f t="shared" si="42"/>
        <v>2351.4792780000002</v>
      </c>
      <c r="MK41" s="41">
        <f t="shared" si="42"/>
        <v>2610.0250559999999</v>
      </c>
      <c r="ML41" s="41">
        <f t="shared" si="42"/>
        <v>2603.0796249999999</v>
      </c>
      <c r="MM41" s="41">
        <f t="shared" si="42"/>
        <v>0</v>
      </c>
      <c r="MN41" s="41">
        <f t="shared" si="42"/>
        <v>0</v>
      </c>
      <c r="MO41" s="41">
        <f t="shared" si="42"/>
        <v>0</v>
      </c>
      <c r="MP41" s="41">
        <f t="shared" si="42"/>
        <v>0</v>
      </c>
      <c r="MQ41" s="41">
        <f t="shared" si="42"/>
        <v>0</v>
      </c>
      <c r="MR41" s="41">
        <f t="shared" si="42"/>
        <v>0</v>
      </c>
      <c r="MS41" s="41">
        <f t="shared" si="42"/>
        <v>0</v>
      </c>
      <c r="MT41" s="41">
        <f t="shared" si="42"/>
        <v>0</v>
      </c>
      <c r="MU41" s="41">
        <f t="shared" si="42"/>
        <v>0</v>
      </c>
      <c r="MV41" s="41">
        <f t="shared" si="42"/>
        <v>0</v>
      </c>
      <c r="MW41" s="41">
        <f t="shared" si="42"/>
        <v>0</v>
      </c>
      <c r="MX41" s="41">
        <f t="shared" si="42"/>
        <v>0</v>
      </c>
      <c r="MY41" s="41">
        <f t="shared" si="42"/>
        <v>0</v>
      </c>
      <c r="MZ41" s="41">
        <f t="shared" si="42"/>
        <v>0</v>
      </c>
      <c r="NA41" s="41">
        <f t="shared" si="42"/>
        <v>0</v>
      </c>
      <c r="NB41" s="41">
        <f t="shared" si="42"/>
        <v>0</v>
      </c>
      <c r="NC41" s="41">
        <f t="shared" si="42"/>
        <v>0</v>
      </c>
      <c r="ND41" s="41">
        <f t="shared" si="42"/>
        <v>0</v>
      </c>
      <c r="NE41" s="41">
        <f>SUM(D41:ND41)</f>
        <v>33986.678867999995</v>
      </c>
      <c r="NF41" s="1">
        <v>33991.895664383999</v>
      </c>
      <c r="NH41" s="41">
        <f>SUM(D41:ND41)</f>
        <v>33986.678867999995</v>
      </c>
    </row>
    <row r="42" spans="1:374">
      <c r="NE42" s="41">
        <f t="shared" ref="NE42:NE50" si="43">SUM(D42:ND42)</f>
        <v>0</v>
      </c>
    </row>
    <row r="43" spans="1:374">
      <c r="A43" s="1" t="s">
        <v>400</v>
      </c>
      <c r="D43" s="1">
        <f>D21*D13</f>
        <v>283.77159975000001</v>
      </c>
      <c r="E43" s="1">
        <f t="shared" ref="E43:BP43" si="44">E21*E13</f>
        <v>328.88994524999998</v>
      </c>
      <c r="F43" s="1">
        <f t="shared" si="44"/>
        <v>325.62145125000001</v>
      </c>
      <c r="G43" s="1">
        <f t="shared" si="44"/>
        <v>322.209225</v>
      </c>
      <c r="H43" s="1">
        <f t="shared" si="44"/>
        <v>327.41753849999998</v>
      </c>
      <c r="I43" s="1">
        <f t="shared" si="44"/>
        <v>192.10664025</v>
      </c>
      <c r="J43" s="1">
        <f t="shared" si="44"/>
        <v>305.60079374999998</v>
      </c>
      <c r="K43" s="1">
        <f t="shared" si="44"/>
        <v>230.4763605</v>
      </c>
      <c r="L43" s="1">
        <f t="shared" si="44"/>
        <v>328.501755</v>
      </c>
      <c r="M43" s="1">
        <f t="shared" si="44"/>
        <v>431.39933324999998</v>
      </c>
      <c r="N43" s="1">
        <f t="shared" si="44"/>
        <v>227.77487325000001</v>
      </c>
      <c r="O43" s="1">
        <f t="shared" si="44"/>
        <v>310.39715024999998</v>
      </c>
      <c r="P43" s="1">
        <f t="shared" si="44"/>
        <v>228.96434249999999</v>
      </c>
      <c r="Q43" s="1">
        <f t="shared" si="44"/>
        <v>333.75533849999999</v>
      </c>
      <c r="R43" s="1">
        <f t="shared" si="44"/>
        <v>168.65564850000001</v>
      </c>
      <c r="S43" s="1">
        <f t="shared" si="44"/>
        <v>438.30640349999999</v>
      </c>
      <c r="T43" s="1">
        <f t="shared" si="44"/>
        <v>289.20513149999999</v>
      </c>
      <c r="U43" s="1">
        <f t="shared" si="44"/>
        <v>328.2821955</v>
      </c>
      <c r="V43" s="1">
        <f t="shared" si="44"/>
        <v>326.32539974999997</v>
      </c>
      <c r="W43" s="1">
        <f t="shared" si="44"/>
        <v>328.01057550000002</v>
      </c>
      <c r="X43" s="1">
        <f t="shared" si="44"/>
        <v>323.31268124999997</v>
      </c>
      <c r="Y43" s="1">
        <f t="shared" si="44"/>
        <v>328.316148</v>
      </c>
      <c r="Z43" s="1">
        <f t="shared" si="44"/>
        <v>436.06327499999998</v>
      </c>
      <c r="AA43" s="1">
        <f t="shared" si="44"/>
        <v>72.579127499999998</v>
      </c>
      <c r="AB43" s="1">
        <f t="shared" si="44"/>
        <v>72.23960249999999</v>
      </c>
      <c r="AC43" s="1">
        <f t="shared" si="44"/>
        <v>71.187074999999993</v>
      </c>
      <c r="AD43" s="1">
        <f t="shared" si="44"/>
        <v>48.1333275</v>
      </c>
      <c r="AE43" s="1">
        <f t="shared" si="44"/>
        <v>84.892567499999998</v>
      </c>
      <c r="AF43" s="1">
        <f t="shared" si="44"/>
        <v>73.009192499999997</v>
      </c>
      <c r="AG43" s="1">
        <f t="shared" si="44"/>
        <v>72.992216249999998</v>
      </c>
      <c r="AH43" s="1">
        <f t="shared" si="44"/>
        <v>6.5981024999999995</v>
      </c>
      <c r="AI43" s="1">
        <f t="shared" si="44"/>
        <v>4.6628100000000003</v>
      </c>
      <c r="AJ43" s="1">
        <f t="shared" si="44"/>
        <v>169.93339424999999</v>
      </c>
      <c r="AK43" s="1">
        <f t="shared" si="44"/>
        <v>168.22332</v>
      </c>
      <c r="AL43" s="1">
        <f t="shared" si="44"/>
        <v>168.381765</v>
      </c>
      <c r="AM43" s="1">
        <f t="shared" si="44"/>
        <v>232.98431849999997</v>
      </c>
      <c r="AN43" s="1">
        <f t="shared" si="44"/>
        <v>78.769800000000004</v>
      </c>
      <c r="AO43" s="1">
        <f t="shared" si="44"/>
        <v>161.78479425</v>
      </c>
      <c r="AP43" s="1">
        <f t="shared" si="44"/>
        <v>38.026800000000001</v>
      </c>
      <c r="AQ43" s="1">
        <f t="shared" si="44"/>
        <v>38.026800000000001</v>
      </c>
      <c r="AR43" s="1">
        <f t="shared" si="44"/>
        <v>116.511399</v>
      </c>
      <c r="AS43" s="1">
        <f t="shared" si="44"/>
        <v>18.866272499999997</v>
      </c>
      <c r="AT43" s="1">
        <f t="shared" si="44"/>
        <v>48.5860275</v>
      </c>
      <c r="AU43" s="1">
        <f t="shared" si="44"/>
        <v>584.64167850000001</v>
      </c>
      <c r="AV43" s="1">
        <f t="shared" si="44"/>
        <v>70.539713999999989</v>
      </c>
      <c r="AW43" s="1">
        <f t="shared" si="44"/>
        <v>48.020152500000002</v>
      </c>
      <c r="AX43" s="1">
        <f t="shared" si="44"/>
        <v>104.47184249999999</v>
      </c>
      <c r="AY43" s="1">
        <f t="shared" si="44"/>
        <v>364.24241999999992</v>
      </c>
      <c r="AZ43" s="1">
        <f t="shared" si="44"/>
        <v>119.37698999999999</v>
      </c>
      <c r="BA43" s="1">
        <f t="shared" si="44"/>
        <v>148.38374249999998</v>
      </c>
      <c r="BB43" s="1">
        <f t="shared" si="44"/>
        <v>121.78761749999998</v>
      </c>
      <c r="BC43" s="1">
        <f t="shared" si="44"/>
        <v>491.97172499999999</v>
      </c>
      <c r="BD43" s="1">
        <f t="shared" si="44"/>
        <v>71.700889499999988</v>
      </c>
      <c r="BE43" s="1">
        <f t="shared" si="44"/>
        <v>522.57424499999991</v>
      </c>
      <c r="BF43" s="1">
        <f t="shared" si="44"/>
        <v>122.01396749999999</v>
      </c>
      <c r="BG43" s="1">
        <f t="shared" si="44"/>
        <v>149.508702</v>
      </c>
      <c r="BH43" s="1">
        <f t="shared" si="44"/>
        <v>226.66915349999999</v>
      </c>
      <c r="BI43" s="1">
        <f t="shared" si="44"/>
        <v>165.85004025000001</v>
      </c>
      <c r="BJ43" s="1">
        <f t="shared" si="44"/>
        <v>319.990995</v>
      </c>
      <c r="BK43" s="1">
        <f t="shared" si="44"/>
        <v>544.75654499999996</v>
      </c>
      <c r="BL43" s="1">
        <f t="shared" si="44"/>
        <v>686.22869025</v>
      </c>
      <c r="BM43" s="1">
        <f t="shared" si="44"/>
        <v>289.30925250000001</v>
      </c>
      <c r="BN43" s="1">
        <f t="shared" si="44"/>
        <v>364.0002255</v>
      </c>
      <c r="BO43" s="1">
        <f t="shared" si="44"/>
        <v>376.8387975</v>
      </c>
      <c r="BP43" s="1">
        <f t="shared" si="44"/>
        <v>275.05712474999996</v>
      </c>
      <c r="BQ43" s="1">
        <f t="shared" ref="BQ43:EB43" si="45">BQ21*BQ13</f>
        <v>474.89474925000007</v>
      </c>
      <c r="BR43" s="1">
        <f t="shared" si="45"/>
        <v>328.22447625000001</v>
      </c>
      <c r="BS43" s="1">
        <f t="shared" si="45"/>
        <v>329.29850699999997</v>
      </c>
      <c r="BT43" s="1">
        <f t="shared" si="45"/>
        <v>898.63779375000001</v>
      </c>
      <c r="BU43" s="1">
        <f t="shared" si="45"/>
        <v>457.86417525000002</v>
      </c>
      <c r="BV43" s="1">
        <f t="shared" si="45"/>
        <v>510.03219150000001</v>
      </c>
      <c r="BW43" s="1">
        <f t="shared" si="45"/>
        <v>507.66117524999999</v>
      </c>
      <c r="BX43" s="1">
        <f t="shared" si="45"/>
        <v>307.23843599999998</v>
      </c>
      <c r="BY43" s="1">
        <f t="shared" si="45"/>
        <v>500.22557775000001</v>
      </c>
      <c r="BZ43" s="1">
        <f t="shared" si="45"/>
        <v>498.508713</v>
      </c>
      <c r="CA43" s="1">
        <f t="shared" si="45"/>
        <v>504.51491024999996</v>
      </c>
      <c r="CB43" s="1">
        <f t="shared" si="45"/>
        <v>495.711027</v>
      </c>
      <c r="CC43" s="1">
        <f t="shared" si="45"/>
        <v>307.76809500000002</v>
      </c>
      <c r="CD43" s="1">
        <f t="shared" si="45"/>
        <v>454.63416075000004</v>
      </c>
      <c r="CE43" s="1">
        <f t="shared" si="45"/>
        <v>308.89984499999997</v>
      </c>
      <c r="CF43" s="1">
        <f t="shared" si="45"/>
        <v>503.79964425000003</v>
      </c>
      <c r="CG43" s="1">
        <f t="shared" si="45"/>
        <v>387.80545499999999</v>
      </c>
      <c r="CH43" s="1">
        <f t="shared" si="45"/>
        <v>503.72608050000008</v>
      </c>
      <c r="CI43" s="1">
        <f t="shared" si="45"/>
        <v>310.1062905</v>
      </c>
      <c r="CJ43" s="1">
        <f t="shared" si="45"/>
        <v>168.38063324999999</v>
      </c>
      <c r="CK43" s="1">
        <f t="shared" si="45"/>
        <v>238.867155</v>
      </c>
      <c r="CL43" s="1">
        <f t="shared" si="45"/>
        <v>149.76787274999998</v>
      </c>
      <c r="CM43" s="1">
        <f t="shared" si="45"/>
        <v>167.22737999999998</v>
      </c>
      <c r="CN43" s="1">
        <f t="shared" si="45"/>
        <v>284.83997174999996</v>
      </c>
      <c r="CO43" s="1">
        <f t="shared" si="45"/>
        <v>285.49638675</v>
      </c>
      <c r="CP43" s="1">
        <f t="shared" si="45"/>
        <v>49.71438225</v>
      </c>
      <c r="CQ43" s="1">
        <f t="shared" si="45"/>
        <v>47.420324999999998</v>
      </c>
      <c r="CR43" s="1">
        <f t="shared" si="45"/>
        <v>209.48692499999999</v>
      </c>
      <c r="CS43" s="1">
        <f t="shared" si="45"/>
        <v>288.41064299999999</v>
      </c>
      <c r="CT43" s="1">
        <f t="shared" si="45"/>
        <v>168.92613674999998</v>
      </c>
      <c r="CU43" s="1">
        <f t="shared" si="45"/>
        <v>364.73246775000001</v>
      </c>
      <c r="CV43" s="1">
        <f t="shared" si="45"/>
        <v>208.60642350000001</v>
      </c>
      <c r="CW43" s="1">
        <f t="shared" si="45"/>
        <v>289.26624600000002</v>
      </c>
      <c r="CX43" s="1">
        <f t="shared" si="45"/>
        <v>266.31209250000001</v>
      </c>
      <c r="CY43" s="1">
        <f t="shared" si="45"/>
        <v>8.2730924999999989</v>
      </c>
      <c r="CZ43" s="1">
        <f t="shared" si="45"/>
        <v>11.7815175</v>
      </c>
      <c r="DA43" s="1">
        <f t="shared" si="45"/>
        <v>289.32962400000002</v>
      </c>
      <c r="DB43" s="1">
        <f t="shared" si="45"/>
        <v>295.14116024999998</v>
      </c>
      <c r="DC43" s="1">
        <f t="shared" si="45"/>
        <v>237.26572874999997</v>
      </c>
      <c r="DD43" s="1">
        <f t="shared" si="45"/>
        <v>229.74525</v>
      </c>
      <c r="DE43" s="1">
        <f t="shared" si="45"/>
        <v>170.63281574999999</v>
      </c>
      <c r="DF43" s="1">
        <f t="shared" si="45"/>
        <v>290.00867399999998</v>
      </c>
      <c r="DG43" s="1">
        <f t="shared" si="45"/>
        <v>290.19201749999996</v>
      </c>
      <c r="DH43" s="1">
        <f t="shared" si="45"/>
        <v>278.51914799999997</v>
      </c>
      <c r="DI43" s="1">
        <f t="shared" si="45"/>
        <v>169.5927375</v>
      </c>
      <c r="DJ43" s="1">
        <f t="shared" si="45"/>
        <v>292.64791500000001</v>
      </c>
      <c r="DK43" s="1">
        <f t="shared" si="45"/>
        <v>436.65291674999997</v>
      </c>
      <c r="DL43" s="1">
        <f t="shared" si="45"/>
        <v>328.96916775</v>
      </c>
      <c r="DM43" s="1">
        <f t="shared" si="45"/>
        <v>435.98631599999999</v>
      </c>
      <c r="DN43" s="1">
        <f t="shared" si="45"/>
        <v>434.75723549999998</v>
      </c>
      <c r="DO43" s="1">
        <f t="shared" si="45"/>
        <v>438.39241649999997</v>
      </c>
      <c r="DP43" s="1">
        <f t="shared" si="45"/>
        <v>357.56509499999999</v>
      </c>
      <c r="DQ43" s="1">
        <f t="shared" si="45"/>
        <v>69.570936000000003</v>
      </c>
      <c r="DR43" s="1">
        <f t="shared" si="45"/>
        <v>47.708921250000003</v>
      </c>
      <c r="DS43" s="1">
        <f t="shared" si="45"/>
        <v>71.345519999999993</v>
      </c>
      <c r="DT43" s="1">
        <f t="shared" si="45"/>
        <v>100.81629</v>
      </c>
      <c r="DU43" s="1">
        <f t="shared" si="45"/>
        <v>113.19763500000001</v>
      </c>
      <c r="DV43" s="1">
        <f t="shared" si="45"/>
        <v>101.48402250000001</v>
      </c>
      <c r="DW43" s="1">
        <f t="shared" si="45"/>
        <v>131.89754024999999</v>
      </c>
      <c r="DX43" s="1">
        <f t="shared" si="45"/>
        <v>15.550245</v>
      </c>
      <c r="DY43" s="1">
        <f t="shared" si="45"/>
        <v>84.937837500000001</v>
      </c>
      <c r="DZ43" s="1">
        <f t="shared" si="45"/>
        <v>352.17796500000003</v>
      </c>
      <c r="EA43" s="1">
        <f t="shared" si="45"/>
        <v>354.37921875000001</v>
      </c>
      <c r="EB43" s="1">
        <f t="shared" si="45"/>
        <v>21.571154999999997</v>
      </c>
      <c r="EC43" s="1">
        <f t="shared" ref="EC43:GN43" si="46">EC21*EC13</f>
        <v>4.5156824999999996</v>
      </c>
      <c r="ED43" s="1">
        <f t="shared" si="46"/>
        <v>485.51056424999996</v>
      </c>
      <c r="EE43" s="1">
        <f t="shared" si="46"/>
        <v>16.0595325</v>
      </c>
      <c r="EF43" s="1">
        <f t="shared" si="46"/>
        <v>4.8891600000000004</v>
      </c>
      <c r="EG43" s="1">
        <f t="shared" si="46"/>
        <v>297.52802100000002</v>
      </c>
      <c r="EH43" s="1">
        <f t="shared" si="46"/>
        <v>98.355865499999993</v>
      </c>
      <c r="EI43" s="1">
        <f t="shared" si="46"/>
        <v>4.7193975000000004</v>
      </c>
      <c r="EJ43" s="1">
        <f t="shared" si="46"/>
        <v>15.380482500000001</v>
      </c>
      <c r="EK43" s="1">
        <f t="shared" si="46"/>
        <v>251.18172674999997</v>
      </c>
      <c r="EL43" s="1">
        <f t="shared" si="46"/>
        <v>145.23974099999998</v>
      </c>
      <c r="EM43" s="1">
        <f t="shared" si="46"/>
        <v>227.18296799999999</v>
      </c>
      <c r="EN43" s="1">
        <f t="shared" si="46"/>
        <v>227.3934735</v>
      </c>
      <c r="EO43" s="1">
        <f t="shared" si="46"/>
        <v>535.12082550000002</v>
      </c>
      <c r="EP43" s="1">
        <f t="shared" si="46"/>
        <v>395.43344999999999</v>
      </c>
      <c r="EQ43" s="1">
        <f t="shared" si="46"/>
        <v>500.18257125000002</v>
      </c>
      <c r="ER43" s="1">
        <f t="shared" si="46"/>
        <v>323.82083699999998</v>
      </c>
      <c r="ES43" s="1">
        <f t="shared" si="46"/>
        <v>440.73740250000003</v>
      </c>
      <c r="ET43" s="1">
        <f t="shared" si="46"/>
        <v>99.412920000000014</v>
      </c>
      <c r="EU43" s="1">
        <f t="shared" si="46"/>
        <v>154.49519249999997</v>
      </c>
      <c r="EV43" s="1">
        <f t="shared" si="46"/>
        <v>99.3336975</v>
      </c>
      <c r="EW43" s="1">
        <f t="shared" si="46"/>
        <v>310.06554749999998</v>
      </c>
      <c r="EX43" s="1">
        <f t="shared" si="46"/>
        <v>213.0293025</v>
      </c>
      <c r="EY43" s="1">
        <f t="shared" si="46"/>
        <v>211.67912474999997</v>
      </c>
      <c r="EZ43" s="1">
        <f t="shared" si="46"/>
        <v>285.70689224999995</v>
      </c>
      <c r="FA43" s="1">
        <f t="shared" si="46"/>
        <v>324.33578324999996</v>
      </c>
      <c r="FB43" s="1">
        <f t="shared" si="46"/>
        <v>426.70143899999999</v>
      </c>
      <c r="FC43" s="1">
        <f t="shared" si="46"/>
        <v>313.88520374999996</v>
      </c>
      <c r="FD43" s="1">
        <f t="shared" si="46"/>
        <v>452.74300649999998</v>
      </c>
      <c r="FE43" s="1">
        <f t="shared" si="46"/>
        <v>503.62082775000005</v>
      </c>
      <c r="FF43" s="1">
        <f t="shared" si="46"/>
        <v>457.24850325</v>
      </c>
      <c r="FG43" s="1">
        <f t="shared" si="46"/>
        <v>459.58669874999998</v>
      </c>
      <c r="FH43" s="1">
        <f t="shared" si="46"/>
        <v>505.99523925</v>
      </c>
      <c r="FI43" s="1">
        <f t="shared" si="46"/>
        <v>508.10142599999995</v>
      </c>
      <c r="FJ43" s="1">
        <f t="shared" si="46"/>
        <v>462.47492474999996</v>
      </c>
      <c r="FK43" s="1">
        <f t="shared" si="46"/>
        <v>15.561562499999999</v>
      </c>
      <c r="FL43" s="1">
        <f t="shared" si="46"/>
        <v>3.8705850000000002</v>
      </c>
      <c r="FM43" s="1">
        <f t="shared" si="46"/>
        <v>7.8317100000000002</v>
      </c>
      <c r="FN43" s="1">
        <f t="shared" si="46"/>
        <v>11.63439</v>
      </c>
      <c r="FO43" s="1">
        <f t="shared" si="46"/>
        <v>289.47561974999996</v>
      </c>
      <c r="FP43" s="1">
        <f t="shared" si="46"/>
        <v>323.3251305</v>
      </c>
      <c r="FQ43" s="1">
        <f t="shared" si="46"/>
        <v>324.753399</v>
      </c>
      <c r="FR43" s="1">
        <f t="shared" si="46"/>
        <v>211.50483524999999</v>
      </c>
      <c r="FS43" s="1">
        <f t="shared" si="46"/>
        <v>290.41157699999997</v>
      </c>
      <c r="FT43" s="1">
        <f t="shared" si="46"/>
        <v>239.34249000000003</v>
      </c>
      <c r="FU43" s="1">
        <f t="shared" si="46"/>
        <v>437.874075</v>
      </c>
      <c r="FV43" s="1">
        <f t="shared" si="46"/>
        <v>284.91353550000002</v>
      </c>
      <c r="FW43" s="1">
        <f t="shared" si="46"/>
        <v>272.01384899999999</v>
      </c>
      <c r="FX43" s="1">
        <f t="shared" si="46"/>
        <v>275.89235624999998</v>
      </c>
      <c r="FY43" s="1">
        <f t="shared" si="46"/>
        <v>213.54538050000002</v>
      </c>
      <c r="FZ43" s="1">
        <f t="shared" si="46"/>
        <v>191.0733525</v>
      </c>
      <c r="GA43" s="1">
        <f t="shared" si="46"/>
        <v>193.87443374999998</v>
      </c>
      <c r="GB43" s="1">
        <f t="shared" si="46"/>
        <v>141.14280599999998</v>
      </c>
      <c r="GC43" s="1">
        <f t="shared" si="46"/>
        <v>328.70999699999993</v>
      </c>
      <c r="GD43" s="1">
        <f t="shared" si="46"/>
        <v>72.862064999999987</v>
      </c>
      <c r="GE43" s="1">
        <f t="shared" si="46"/>
        <v>49.808317500000001</v>
      </c>
      <c r="GF43" s="1">
        <f t="shared" si="46"/>
        <v>70.790962499999992</v>
      </c>
      <c r="GG43" s="1">
        <f t="shared" si="46"/>
        <v>48.767107499999995</v>
      </c>
      <c r="GH43" s="1">
        <f t="shared" si="46"/>
        <v>163.3002075</v>
      </c>
      <c r="GI43" s="1">
        <f t="shared" si="46"/>
        <v>81.742907250000002</v>
      </c>
      <c r="GJ43" s="1">
        <f t="shared" si="46"/>
        <v>460.35628874999998</v>
      </c>
      <c r="GK43" s="1">
        <f t="shared" si="46"/>
        <v>287.93191274999998</v>
      </c>
      <c r="GL43" s="1">
        <f t="shared" si="46"/>
        <v>283.72972499999997</v>
      </c>
      <c r="GM43" s="1">
        <f t="shared" si="46"/>
        <v>577.41545474999987</v>
      </c>
      <c r="GN43" s="1">
        <f t="shared" si="46"/>
        <v>94.739924250000001</v>
      </c>
      <c r="GO43" s="1">
        <f t="shared" ref="GO43:IZ43" si="47">GO21*GO13</f>
        <v>126.76731749999999</v>
      </c>
      <c r="GP43" s="1">
        <f t="shared" si="47"/>
        <v>71.958928499999999</v>
      </c>
      <c r="GQ43" s="1">
        <f t="shared" si="47"/>
        <v>183.33218250000002</v>
      </c>
      <c r="GR43" s="1">
        <f t="shared" si="47"/>
        <v>202.352373</v>
      </c>
      <c r="GS43" s="1">
        <f t="shared" si="47"/>
        <v>71.685045000000002</v>
      </c>
      <c r="GT43" s="1">
        <f t="shared" si="47"/>
        <v>123.62331599999999</v>
      </c>
      <c r="GU43" s="1">
        <f t="shared" si="47"/>
        <v>106.8032475</v>
      </c>
      <c r="GV43" s="1">
        <f t="shared" si="47"/>
        <v>123.95265525000001</v>
      </c>
      <c r="GW43" s="1">
        <f t="shared" si="47"/>
        <v>105.89332049999999</v>
      </c>
      <c r="GX43" s="1">
        <f t="shared" si="47"/>
        <v>125.44430175000001</v>
      </c>
      <c r="GY43" s="1">
        <f t="shared" si="47"/>
        <v>223.97219325</v>
      </c>
      <c r="GZ43" s="1">
        <f t="shared" si="47"/>
        <v>243.34435799999997</v>
      </c>
      <c r="HA43" s="1">
        <f t="shared" si="47"/>
        <v>229.301604</v>
      </c>
      <c r="HB43" s="1">
        <f t="shared" si="47"/>
        <v>259.13566574999999</v>
      </c>
      <c r="HC43" s="1">
        <f t="shared" si="47"/>
        <v>312.47617500000001</v>
      </c>
      <c r="HD43" s="1">
        <f t="shared" si="47"/>
        <v>285.85401975000002</v>
      </c>
      <c r="HE43" s="1">
        <f t="shared" si="47"/>
        <v>259.55328150000003</v>
      </c>
      <c r="HF43" s="1">
        <f t="shared" si="47"/>
        <v>199.876104</v>
      </c>
      <c r="HG43" s="1">
        <f t="shared" si="47"/>
        <v>220.818006</v>
      </c>
      <c r="HH43" s="1">
        <f t="shared" si="47"/>
        <v>619.20305999999994</v>
      </c>
      <c r="HI43" s="1">
        <f t="shared" si="47"/>
        <v>357.57301724999996</v>
      </c>
      <c r="HJ43" s="1">
        <f t="shared" si="47"/>
        <v>177.13019249999999</v>
      </c>
      <c r="HK43" s="1">
        <f t="shared" si="47"/>
        <v>287.97378750000001</v>
      </c>
      <c r="HL43" s="1">
        <f t="shared" si="47"/>
        <v>159.91514325</v>
      </c>
      <c r="HM43" s="1">
        <f t="shared" si="47"/>
        <v>365.11726275000001</v>
      </c>
      <c r="HN43" s="1">
        <f t="shared" si="47"/>
        <v>323.58430124999995</v>
      </c>
      <c r="HO43" s="1">
        <f t="shared" si="47"/>
        <v>289.00707524999996</v>
      </c>
      <c r="HP43" s="1">
        <f t="shared" si="47"/>
        <v>297.13077675</v>
      </c>
      <c r="HQ43" s="1">
        <f t="shared" si="47"/>
        <v>427.50950849999998</v>
      </c>
      <c r="HR43" s="1">
        <f t="shared" si="47"/>
        <v>260.55488025</v>
      </c>
      <c r="HS43" s="1">
        <f t="shared" si="47"/>
        <v>432.16552799999999</v>
      </c>
      <c r="HT43" s="1">
        <f t="shared" si="47"/>
        <v>261.14904899999999</v>
      </c>
      <c r="HU43" s="1">
        <f t="shared" si="47"/>
        <v>456.29330625</v>
      </c>
      <c r="HV43" s="1">
        <f t="shared" si="47"/>
        <v>473.58418274999997</v>
      </c>
      <c r="HW43" s="1">
        <f t="shared" si="47"/>
        <v>118.55081249999999</v>
      </c>
      <c r="HX43" s="1">
        <f t="shared" si="47"/>
        <v>148.40637749999999</v>
      </c>
      <c r="HY43" s="1">
        <f t="shared" si="47"/>
        <v>390.99699000000004</v>
      </c>
      <c r="HZ43" s="1">
        <f t="shared" si="47"/>
        <v>319.54961249999997</v>
      </c>
      <c r="IA43" s="1">
        <f t="shared" si="47"/>
        <v>165.82853700000001</v>
      </c>
      <c r="IB43" s="1">
        <f t="shared" si="47"/>
        <v>170.0318565</v>
      </c>
      <c r="IC43" s="1">
        <f t="shared" si="47"/>
        <v>274.96658475000004</v>
      </c>
      <c r="ID43" s="1">
        <f t="shared" si="47"/>
        <v>170.09070750000001</v>
      </c>
      <c r="IE43" s="1">
        <f t="shared" si="47"/>
        <v>165.04876125000001</v>
      </c>
      <c r="IF43" s="1">
        <f t="shared" si="47"/>
        <v>103.2450255</v>
      </c>
      <c r="IG43" s="1">
        <f t="shared" si="47"/>
        <v>103.102425</v>
      </c>
      <c r="IH43" s="1">
        <f t="shared" si="47"/>
        <v>16.772534999999998</v>
      </c>
      <c r="II43" s="1">
        <f t="shared" si="47"/>
        <v>24.264720000000001</v>
      </c>
      <c r="IJ43" s="1">
        <f t="shared" si="47"/>
        <v>13.0717125</v>
      </c>
      <c r="IK43" s="1">
        <f t="shared" si="47"/>
        <v>14.463764999999999</v>
      </c>
      <c r="IL43" s="1">
        <f t="shared" si="47"/>
        <v>13.728127499999999</v>
      </c>
      <c r="IM43" s="1">
        <f t="shared" si="47"/>
        <v>433.876734</v>
      </c>
      <c r="IN43" s="1">
        <f t="shared" si="47"/>
        <v>299.54140424999997</v>
      </c>
      <c r="IO43" s="1">
        <f t="shared" si="47"/>
        <v>226.1576025</v>
      </c>
      <c r="IP43" s="1">
        <f t="shared" si="47"/>
        <v>355.66941374999993</v>
      </c>
      <c r="IQ43" s="1">
        <f t="shared" si="47"/>
        <v>209.35337849999999</v>
      </c>
      <c r="IR43" s="1">
        <f t="shared" si="47"/>
        <v>307.93333050000001</v>
      </c>
      <c r="IS43" s="1">
        <f t="shared" si="47"/>
        <v>502.43362199999996</v>
      </c>
      <c r="IT43" s="1">
        <f t="shared" si="47"/>
        <v>404.06417550000003</v>
      </c>
      <c r="IU43" s="1">
        <f t="shared" si="47"/>
        <v>261.900531</v>
      </c>
      <c r="IV43" s="1">
        <f t="shared" si="47"/>
        <v>211.35544425000001</v>
      </c>
      <c r="IW43" s="1">
        <f t="shared" si="47"/>
        <v>338.93875350000002</v>
      </c>
      <c r="IX43" s="1">
        <f t="shared" si="47"/>
        <v>293.50691324999997</v>
      </c>
      <c r="IY43" s="1">
        <f t="shared" si="47"/>
        <v>295.70477174999996</v>
      </c>
      <c r="IZ43" s="1">
        <f t="shared" si="47"/>
        <v>327.17647574999995</v>
      </c>
      <c r="JA43" s="1">
        <f t="shared" ref="JA43:LL43" si="48">JA21*JA13</f>
        <v>293.68120274999995</v>
      </c>
      <c r="JB43" s="1">
        <f t="shared" si="48"/>
        <v>294.00941024999997</v>
      </c>
      <c r="JC43" s="1">
        <f t="shared" si="48"/>
        <v>286.41536774999997</v>
      </c>
      <c r="JD43" s="1">
        <f t="shared" si="48"/>
        <v>185.39196749999999</v>
      </c>
      <c r="JE43" s="1">
        <f t="shared" si="48"/>
        <v>323.04106124999998</v>
      </c>
      <c r="JF43" s="1">
        <f t="shared" si="48"/>
        <v>177.35654249999999</v>
      </c>
      <c r="JG43" s="1">
        <f t="shared" si="48"/>
        <v>106.52031000000001</v>
      </c>
      <c r="JH43" s="1">
        <f t="shared" si="48"/>
        <v>41.6823525</v>
      </c>
      <c r="JI43" s="1">
        <f t="shared" si="48"/>
        <v>304.84817999999996</v>
      </c>
      <c r="JJ43" s="1">
        <f t="shared" si="48"/>
        <v>70.349580000000003</v>
      </c>
      <c r="JK43" s="1">
        <f t="shared" si="48"/>
        <v>106.70138999999999</v>
      </c>
      <c r="JL43" s="1">
        <f t="shared" si="48"/>
        <v>303.45839100000001</v>
      </c>
      <c r="JM43" s="1">
        <f t="shared" si="48"/>
        <v>48.269137499999999</v>
      </c>
      <c r="JN43" s="1">
        <f t="shared" si="48"/>
        <v>70.084750499999998</v>
      </c>
      <c r="JO43" s="1">
        <f t="shared" si="48"/>
        <v>47.17247175</v>
      </c>
      <c r="JP43" s="1">
        <f t="shared" si="48"/>
        <v>276.18095249999999</v>
      </c>
      <c r="JQ43" s="1">
        <f t="shared" si="48"/>
        <v>246.24956024999997</v>
      </c>
      <c r="JR43" s="1">
        <f t="shared" si="48"/>
        <v>171.56311425000001</v>
      </c>
      <c r="JS43" s="1">
        <f t="shared" si="48"/>
        <v>267.98934600000001</v>
      </c>
      <c r="JT43" s="1">
        <f t="shared" si="48"/>
        <v>292.60151324999998</v>
      </c>
      <c r="JU43" s="1">
        <f t="shared" si="48"/>
        <v>251.23378724999998</v>
      </c>
      <c r="JV43" s="1">
        <f t="shared" si="48"/>
        <v>256.83029099999999</v>
      </c>
      <c r="JW43" s="1">
        <f t="shared" si="48"/>
        <v>240.41086199999998</v>
      </c>
      <c r="JX43" s="1">
        <f t="shared" si="48"/>
        <v>328.34670525000001</v>
      </c>
      <c r="JY43" s="1">
        <f t="shared" si="48"/>
        <v>327.48997049999997</v>
      </c>
      <c r="JZ43" s="1">
        <f t="shared" si="48"/>
        <v>432.76761900000002</v>
      </c>
      <c r="KA43" s="1">
        <f t="shared" si="48"/>
        <v>324.34257374999999</v>
      </c>
      <c r="KB43" s="1">
        <f t="shared" si="48"/>
        <v>439.53887924999998</v>
      </c>
      <c r="KC43" s="1">
        <f t="shared" si="48"/>
        <v>429.39160874999999</v>
      </c>
      <c r="KD43" s="1">
        <f t="shared" si="48"/>
        <v>432.96341175000003</v>
      </c>
      <c r="KE43" s="1">
        <f t="shared" si="48"/>
        <v>502.50831750000003</v>
      </c>
      <c r="KF43" s="1">
        <f t="shared" si="48"/>
        <v>326.99652750000001</v>
      </c>
      <c r="KG43" s="1">
        <f t="shared" si="48"/>
        <v>281.51375849999999</v>
      </c>
      <c r="KH43" s="1">
        <f t="shared" si="48"/>
        <v>403.07389425000002</v>
      </c>
      <c r="KI43" s="1">
        <f t="shared" si="48"/>
        <v>280.49857874999998</v>
      </c>
      <c r="KJ43" s="1">
        <f t="shared" si="48"/>
        <v>440.83473299999997</v>
      </c>
      <c r="KK43" s="1">
        <f t="shared" si="48"/>
        <v>256.38438150000002</v>
      </c>
      <c r="KL43" s="1">
        <f t="shared" si="48"/>
        <v>309.307275</v>
      </c>
      <c r="KM43" s="1">
        <f t="shared" si="48"/>
        <v>8.0399520000000013</v>
      </c>
      <c r="KN43" s="1">
        <f t="shared" si="48"/>
        <v>9.7104149999999994</v>
      </c>
      <c r="KO43" s="1">
        <f t="shared" si="48"/>
        <v>8.8502849999999995</v>
      </c>
      <c r="KP43" s="1">
        <f t="shared" si="48"/>
        <v>13.603635000000001</v>
      </c>
      <c r="KQ43" s="1">
        <f t="shared" si="48"/>
        <v>21.367440000000002</v>
      </c>
      <c r="KR43" s="1">
        <f t="shared" si="48"/>
        <v>19.839577500000001</v>
      </c>
      <c r="KS43" s="1">
        <f t="shared" si="48"/>
        <v>7.265835</v>
      </c>
      <c r="KT43" s="1">
        <f t="shared" si="48"/>
        <v>7.3450575000000002</v>
      </c>
      <c r="KU43" s="1">
        <f t="shared" si="48"/>
        <v>7.9562024999999998</v>
      </c>
      <c r="KV43" s="1">
        <f t="shared" si="48"/>
        <v>6.269895</v>
      </c>
      <c r="KW43" s="1">
        <f t="shared" si="48"/>
        <v>10.231020000000001</v>
      </c>
      <c r="KX43" s="1">
        <f t="shared" si="48"/>
        <v>7.2431999999999999</v>
      </c>
      <c r="KY43" s="1">
        <f t="shared" si="48"/>
        <v>41.173065000000001</v>
      </c>
      <c r="KZ43" s="1">
        <f t="shared" si="48"/>
        <v>7.2205649999999997</v>
      </c>
      <c r="LA43" s="1">
        <f t="shared" si="48"/>
        <v>4.6062225000000003</v>
      </c>
      <c r="LB43" s="1">
        <f t="shared" si="48"/>
        <v>5.8171949999999999</v>
      </c>
      <c r="LC43" s="1">
        <f t="shared" si="48"/>
        <v>9.1784924999999991</v>
      </c>
      <c r="LD43" s="1">
        <f t="shared" si="48"/>
        <v>6.0095925000000001</v>
      </c>
      <c r="LE43" s="1">
        <f t="shared" si="48"/>
        <v>17.168647499999999</v>
      </c>
      <c r="LF43" s="1">
        <f t="shared" si="48"/>
        <v>119.2298625</v>
      </c>
      <c r="LG43" s="1">
        <f t="shared" si="48"/>
        <v>314.88680249999999</v>
      </c>
      <c r="LH43" s="1">
        <f t="shared" si="48"/>
        <v>320.23545300000001</v>
      </c>
      <c r="LI43" s="1">
        <f t="shared" si="48"/>
        <v>274.88623050000001</v>
      </c>
      <c r="LJ43" s="1">
        <f t="shared" si="48"/>
        <v>69.206512500000002</v>
      </c>
      <c r="LK43" s="1">
        <f t="shared" si="48"/>
        <v>166.2880275</v>
      </c>
      <c r="LL43" s="1">
        <f t="shared" si="48"/>
        <v>169.32111750000001</v>
      </c>
      <c r="LM43" s="1">
        <f t="shared" ref="LM43:ND43" si="49">LM21*LM13</f>
        <v>234.46464749999998</v>
      </c>
      <c r="LN43" s="1">
        <f t="shared" si="49"/>
        <v>5.1268274999999992</v>
      </c>
      <c r="LO43" s="1">
        <f t="shared" si="49"/>
        <v>10.298925000000001</v>
      </c>
      <c r="LP43" s="1">
        <f t="shared" si="49"/>
        <v>5.0702399999999992</v>
      </c>
      <c r="LQ43" s="1">
        <f t="shared" si="49"/>
        <v>5.0589225000000004</v>
      </c>
      <c r="LR43" s="1">
        <f t="shared" si="49"/>
        <v>10.298925000000001</v>
      </c>
      <c r="LS43" s="1">
        <f t="shared" si="49"/>
        <v>264.0259575</v>
      </c>
      <c r="LT43" s="1">
        <f t="shared" si="49"/>
        <v>88.776733499999992</v>
      </c>
      <c r="LU43" s="1">
        <f t="shared" si="49"/>
        <v>319.68768599999999</v>
      </c>
      <c r="LV43" s="1">
        <f t="shared" si="49"/>
        <v>128.10278250000002</v>
      </c>
      <c r="LW43" s="1">
        <f t="shared" si="49"/>
        <v>127.78589249999999</v>
      </c>
      <c r="LX43" s="1">
        <f t="shared" si="49"/>
        <v>357.07617899999997</v>
      </c>
      <c r="LY43" s="1">
        <f t="shared" si="49"/>
        <v>273.48738750000001</v>
      </c>
      <c r="LZ43" s="1">
        <f t="shared" si="49"/>
        <v>268.32321225000004</v>
      </c>
      <c r="MA43" s="1">
        <f t="shared" si="49"/>
        <v>152.718345</v>
      </c>
      <c r="MB43" s="1">
        <f t="shared" si="49"/>
        <v>324.78961500000003</v>
      </c>
      <c r="MC43" s="1">
        <f t="shared" si="49"/>
        <v>9.8575424999999992</v>
      </c>
      <c r="MD43" s="1">
        <f t="shared" si="49"/>
        <v>16.308517500000001</v>
      </c>
      <c r="ME43" s="1">
        <f t="shared" si="49"/>
        <v>21.027915</v>
      </c>
      <c r="MF43" s="1">
        <f t="shared" si="49"/>
        <v>10.4007825</v>
      </c>
      <c r="MG43" s="1">
        <f t="shared" si="49"/>
        <v>207.694233</v>
      </c>
      <c r="MH43" s="1">
        <f t="shared" si="49"/>
        <v>323.99399475000001</v>
      </c>
      <c r="MI43" s="1">
        <f t="shared" si="49"/>
        <v>212.57999774999999</v>
      </c>
      <c r="MJ43" s="1">
        <f t="shared" si="49"/>
        <v>323.99399475000001</v>
      </c>
      <c r="MK43" s="1">
        <f t="shared" si="49"/>
        <v>288.29746799999998</v>
      </c>
      <c r="ML43" s="1">
        <f t="shared" si="49"/>
        <v>322.85319075000001</v>
      </c>
      <c r="MM43" s="1">
        <f t="shared" si="49"/>
        <v>435.46457924999999</v>
      </c>
      <c r="MN43" s="1">
        <f t="shared" si="49"/>
        <v>6.4170224999999999</v>
      </c>
      <c r="MO43" s="1">
        <f t="shared" si="49"/>
        <v>4.5949049999999998</v>
      </c>
      <c r="MP43" s="1">
        <f t="shared" si="49"/>
        <v>5.4776699999999998</v>
      </c>
      <c r="MQ43" s="1">
        <f t="shared" si="49"/>
        <v>12.969854999999999</v>
      </c>
      <c r="MR43" s="1">
        <f t="shared" si="49"/>
        <v>104.85663750000001</v>
      </c>
      <c r="MS43" s="1">
        <f t="shared" si="49"/>
        <v>18.24381</v>
      </c>
      <c r="MT43" s="1">
        <f t="shared" si="49"/>
        <v>123.6436875</v>
      </c>
      <c r="MU43" s="1">
        <f t="shared" si="49"/>
        <v>12.6190125</v>
      </c>
      <c r="MV43" s="1">
        <f t="shared" si="49"/>
        <v>124.61020199999999</v>
      </c>
      <c r="MW43" s="1">
        <f t="shared" si="49"/>
        <v>280.93769774999998</v>
      </c>
      <c r="MX43" s="1">
        <f t="shared" si="49"/>
        <v>279.65655674999999</v>
      </c>
      <c r="MY43" s="1">
        <f t="shared" si="49"/>
        <v>8.5560299999999998</v>
      </c>
      <c r="MZ43" s="1">
        <f t="shared" si="49"/>
        <v>25.192754999999998</v>
      </c>
      <c r="NA43" s="1">
        <f t="shared" si="49"/>
        <v>17.1912825</v>
      </c>
      <c r="NB43" s="1">
        <f t="shared" si="49"/>
        <v>166.47137099999998</v>
      </c>
      <c r="NC43" s="1">
        <f t="shared" si="49"/>
        <v>228.66669224999998</v>
      </c>
      <c r="ND43" s="1">
        <f t="shared" si="49"/>
        <v>165.56597100000002</v>
      </c>
      <c r="NE43" s="41">
        <f t="shared" si="43"/>
        <v>82812.598870500035</v>
      </c>
      <c r="NF43" s="1">
        <v>82812.249313920023</v>
      </c>
    </row>
    <row r="44" spans="1:374">
      <c r="A44" s="1" t="s">
        <v>401</v>
      </c>
      <c r="D44" s="1">
        <f>D23*D13</f>
        <v>0</v>
      </c>
      <c r="E44" s="1">
        <f t="shared" ref="E44:BP44" si="50">E23*E13</f>
        <v>110.42913999999999</v>
      </c>
      <c r="F44" s="1">
        <f t="shared" si="50"/>
        <v>95.809095000000013</v>
      </c>
      <c r="G44" s="1">
        <f t="shared" si="50"/>
        <v>78.007800000000003</v>
      </c>
      <c r="H44" s="1">
        <f t="shared" si="50"/>
        <v>107.62034399999999</v>
      </c>
      <c r="I44" s="1">
        <f t="shared" si="50"/>
        <v>55.845447</v>
      </c>
      <c r="J44" s="1">
        <f t="shared" si="50"/>
        <v>95.31882499999999</v>
      </c>
      <c r="K44" s="1">
        <f t="shared" si="50"/>
        <v>50.911500000000004</v>
      </c>
      <c r="L44" s="1">
        <f t="shared" si="50"/>
        <v>107.68646</v>
      </c>
      <c r="M44" s="1">
        <f t="shared" si="50"/>
        <v>128.076144</v>
      </c>
      <c r="N44" s="1">
        <f t="shared" si="50"/>
        <v>44.880757000000003</v>
      </c>
      <c r="O44" s="1">
        <f t="shared" si="50"/>
        <v>97.363365000000002</v>
      </c>
      <c r="P44" s="1">
        <f t="shared" si="50"/>
        <v>0</v>
      </c>
      <c r="Q44" s="1">
        <f t="shared" si="50"/>
        <v>109.70354399999999</v>
      </c>
      <c r="R44" s="1">
        <f t="shared" si="50"/>
        <v>0</v>
      </c>
      <c r="S44" s="1">
        <f t="shared" si="50"/>
        <v>142.90705800000001</v>
      </c>
      <c r="T44" s="1">
        <f t="shared" si="50"/>
        <v>108.092574</v>
      </c>
      <c r="U44" s="1">
        <f t="shared" si="50"/>
        <v>107.90455199999998</v>
      </c>
      <c r="V44" s="1">
        <f t="shared" si="50"/>
        <v>107.838038</v>
      </c>
      <c r="W44" s="1">
        <f t="shared" si="50"/>
        <v>97.091710000000006</v>
      </c>
      <c r="X44" s="1">
        <f t="shared" si="50"/>
        <v>107.98515</v>
      </c>
      <c r="Y44" s="1">
        <f t="shared" si="50"/>
        <v>107.33552</v>
      </c>
      <c r="Z44" s="1">
        <f t="shared" si="50"/>
        <v>132.44687499999998</v>
      </c>
      <c r="AA44" s="1">
        <f t="shared" si="50"/>
        <v>0</v>
      </c>
      <c r="AB44" s="1">
        <f t="shared" si="50"/>
        <v>0</v>
      </c>
      <c r="AC44" s="1">
        <f t="shared" si="50"/>
        <v>0</v>
      </c>
      <c r="AD44" s="1">
        <f t="shared" si="50"/>
        <v>30.494009999999999</v>
      </c>
      <c r="AE44" s="1">
        <f t="shared" si="50"/>
        <v>31.729229999999998</v>
      </c>
      <c r="AF44" s="1">
        <f t="shared" si="50"/>
        <v>0</v>
      </c>
      <c r="AG44" s="1">
        <f t="shared" si="50"/>
        <v>30.183660000000003</v>
      </c>
      <c r="AH44" s="1">
        <f t="shared" si="50"/>
        <v>0</v>
      </c>
      <c r="AI44" s="1">
        <f t="shared" si="50"/>
        <v>0</v>
      </c>
      <c r="AJ44" s="1">
        <f t="shared" si="50"/>
        <v>0</v>
      </c>
      <c r="AK44" s="1">
        <f t="shared" si="50"/>
        <v>0</v>
      </c>
      <c r="AL44" s="1">
        <f t="shared" si="50"/>
        <v>0</v>
      </c>
      <c r="AM44" s="1">
        <f t="shared" si="50"/>
        <v>0</v>
      </c>
      <c r="AN44" s="1">
        <f t="shared" si="50"/>
        <v>30.275999999999996</v>
      </c>
      <c r="AO44" s="1">
        <f t="shared" si="50"/>
        <v>58.895811999999999</v>
      </c>
      <c r="AP44" s="1">
        <f t="shared" si="50"/>
        <v>0</v>
      </c>
      <c r="AQ44" s="1">
        <f t="shared" si="50"/>
        <v>0</v>
      </c>
      <c r="AR44" s="1">
        <f t="shared" si="50"/>
        <v>10.80954</v>
      </c>
      <c r="AS44" s="1">
        <f t="shared" si="50"/>
        <v>0</v>
      </c>
      <c r="AT44" s="1">
        <f t="shared" si="50"/>
        <v>9.1440900000000003</v>
      </c>
      <c r="AU44" s="1">
        <f t="shared" si="50"/>
        <v>201.98356200000001</v>
      </c>
      <c r="AV44" s="1">
        <f t="shared" si="50"/>
        <v>6.2951279999999992</v>
      </c>
      <c r="AW44" s="1">
        <f t="shared" si="50"/>
        <v>35.513910000000003</v>
      </c>
      <c r="AX44" s="1">
        <f t="shared" si="50"/>
        <v>0</v>
      </c>
      <c r="AY44" s="1">
        <f t="shared" si="50"/>
        <v>32.505839999999992</v>
      </c>
      <c r="AZ44" s="1">
        <f t="shared" si="50"/>
        <v>10.75896</v>
      </c>
      <c r="BA44" s="1">
        <f t="shared" si="50"/>
        <v>65.686109999999999</v>
      </c>
      <c r="BB44" s="1">
        <f t="shared" si="50"/>
        <v>11.083829999999999</v>
      </c>
      <c r="BC44" s="1">
        <f t="shared" si="50"/>
        <v>159.1002</v>
      </c>
      <c r="BD44" s="1">
        <f t="shared" si="50"/>
        <v>21.223590000000002</v>
      </c>
      <c r="BE44" s="1">
        <f t="shared" si="50"/>
        <v>177.30815999999996</v>
      </c>
      <c r="BF44" s="1">
        <f t="shared" si="50"/>
        <v>13.720978699999998</v>
      </c>
      <c r="BG44" s="1">
        <f t="shared" si="50"/>
        <v>71.733793039999995</v>
      </c>
      <c r="BH44" s="1">
        <f t="shared" si="50"/>
        <v>78.700811900000005</v>
      </c>
      <c r="BI44" s="1">
        <f t="shared" si="50"/>
        <v>66.235970569999992</v>
      </c>
      <c r="BJ44" s="1">
        <f t="shared" si="50"/>
        <v>81.426292599999996</v>
      </c>
      <c r="BK44" s="1">
        <f t="shared" si="50"/>
        <v>247.16327659999999</v>
      </c>
      <c r="BL44" s="1">
        <f t="shared" si="50"/>
        <v>82.14128620999999</v>
      </c>
      <c r="BM44" s="1">
        <f t="shared" si="50"/>
        <v>34.210962899999998</v>
      </c>
      <c r="BN44" s="1">
        <f t="shared" si="50"/>
        <v>69.152806260000006</v>
      </c>
      <c r="BO44" s="1">
        <f t="shared" si="50"/>
        <v>190.90834949999999</v>
      </c>
      <c r="BP44" s="1">
        <f t="shared" si="50"/>
        <v>122.20629470999998</v>
      </c>
      <c r="BQ44" s="1">
        <f t="shared" ref="BQ44:EB44" si="51">BQ23*BQ13</f>
        <v>167.98287163000003</v>
      </c>
      <c r="BR44" s="1">
        <f t="shared" si="51"/>
        <v>80.192047649999992</v>
      </c>
      <c r="BS44" s="1">
        <f t="shared" si="51"/>
        <v>71.626607879999995</v>
      </c>
      <c r="BT44" s="1">
        <f t="shared" si="51"/>
        <v>105.61326524999998</v>
      </c>
      <c r="BU44" s="1">
        <f t="shared" si="51"/>
        <v>52.815699649999992</v>
      </c>
      <c r="BV44" s="1">
        <f t="shared" si="51"/>
        <v>119.8074293</v>
      </c>
      <c r="BW44" s="1">
        <f t="shared" si="51"/>
        <v>126.60690674999999</v>
      </c>
      <c r="BX44" s="1">
        <f t="shared" si="51"/>
        <v>71.725617119999981</v>
      </c>
      <c r="BY44" s="1">
        <f t="shared" si="51"/>
        <v>125.47739277000001</v>
      </c>
      <c r="BZ44" s="1">
        <f t="shared" si="51"/>
        <v>132.27053803999999</v>
      </c>
      <c r="CA44" s="1">
        <f t="shared" si="51"/>
        <v>103.88972815</v>
      </c>
      <c r="CB44" s="1">
        <f t="shared" si="51"/>
        <v>127.93658835999999</v>
      </c>
      <c r="CC44" s="1">
        <f t="shared" si="51"/>
        <v>71.849267399999988</v>
      </c>
      <c r="CD44" s="1">
        <f t="shared" si="51"/>
        <v>52.77251133</v>
      </c>
      <c r="CE44" s="1">
        <f t="shared" si="51"/>
        <v>75.023017799999977</v>
      </c>
      <c r="CF44" s="1">
        <f t="shared" si="51"/>
        <v>115.42320279</v>
      </c>
      <c r="CG44" s="1">
        <f t="shared" si="51"/>
        <v>84.914574599999995</v>
      </c>
      <c r="CH44" s="1">
        <f t="shared" si="51"/>
        <v>116.86623102000001</v>
      </c>
      <c r="CI44" s="1">
        <f t="shared" si="51"/>
        <v>70.372960979999988</v>
      </c>
      <c r="CJ44" s="1">
        <f t="shared" si="51"/>
        <v>0</v>
      </c>
      <c r="CK44" s="1">
        <f t="shared" si="51"/>
        <v>40.187934599999998</v>
      </c>
      <c r="CL44" s="1">
        <f t="shared" si="51"/>
        <v>0</v>
      </c>
      <c r="CM44" s="1">
        <f t="shared" si="51"/>
        <v>41.099443999999991</v>
      </c>
      <c r="CN44" s="1">
        <f t="shared" si="51"/>
        <v>0</v>
      </c>
      <c r="CO44" s="1">
        <f t="shared" si="51"/>
        <v>0</v>
      </c>
      <c r="CP44" s="1">
        <f t="shared" si="51"/>
        <v>9.0489619999999995</v>
      </c>
      <c r="CQ44" s="1">
        <f t="shared" si="51"/>
        <v>8.8408999999999995</v>
      </c>
      <c r="CR44" s="1">
        <f t="shared" si="51"/>
        <v>0</v>
      </c>
      <c r="CS44" s="1">
        <f t="shared" si="51"/>
        <v>0</v>
      </c>
      <c r="CT44" s="1">
        <f t="shared" si="51"/>
        <v>0</v>
      </c>
      <c r="CU44" s="1">
        <f t="shared" si="51"/>
        <v>0</v>
      </c>
      <c r="CV44" s="1">
        <f t="shared" si="51"/>
        <v>0</v>
      </c>
      <c r="CW44" s="1">
        <f t="shared" si="51"/>
        <v>0</v>
      </c>
      <c r="CX44" s="1">
        <f t="shared" si="51"/>
        <v>0</v>
      </c>
      <c r="CY44" s="1">
        <f t="shared" si="51"/>
        <v>0</v>
      </c>
      <c r="CZ44" s="1">
        <f t="shared" si="51"/>
        <v>0</v>
      </c>
      <c r="DA44" s="1">
        <f t="shared" si="51"/>
        <v>97.913184000000001</v>
      </c>
      <c r="DB44" s="1">
        <f t="shared" si="51"/>
        <v>0</v>
      </c>
      <c r="DC44" s="1">
        <f t="shared" si="51"/>
        <v>0</v>
      </c>
      <c r="DD44" s="1">
        <f t="shared" si="51"/>
        <v>0</v>
      </c>
      <c r="DE44" s="1">
        <f t="shared" si="51"/>
        <v>0</v>
      </c>
      <c r="DF44" s="1">
        <f t="shared" si="51"/>
        <v>101.986704</v>
      </c>
      <c r="DG44" s="1">
        <f t="shared" si="51"/>
        <v>0</v>
      </c>
      <c r="DH44" s="1">
        <f t="shared" si="51"/>
        <v>0</v>
      </c>
      <c r="DI44" s="1">
        <f t="shared" si="51"/>
        <v>0</v>
      </c>
      <c r="DJ44" s="1">
        <f t="shared" si="51"/>
        <v>0</v>
      </c>
      <c r="DK44" s="1">
        <f t="shared" si="51"/>
        <v>138.89555999999999</v>
      </c>
      <c r="DL44" s="1">
        <f t="shared" si="51"/>
        <v>74.412288000000004</v>
      </c>
      <c r="DM44" s="1">
        <f t="shared" si="51"/>
        <v>87.062432000000001</v>
      </c>
      <c r="DN44" s="1">
        <f t="shared" si="51"/>
        <v>139.06085200000001</v>
      </c>
      <c r="DO44" s="1">
        <f t="shared" si="51"/>
        <v>135.18794199999999</v>
      </c>
      <c r="DP44" s="1">
        <f t="shared" si="51"/>
        <v>153.54684</v>
      </c>
      <c r="DQ44" s="1">
        <f t="shared" si="51"/>
        <v>13.400896000000001</v>
      </c>
      <c r="DR44" s="1">
        <f t="shared" si="51"/>
        <v>6.5761799999999999</v>
      </c>
      <c r="DS44" s="1">
        <f t="shared" si="51"/>
        <v>11.28416</v>
      </c>
      <c r="DT44" s="1">
        <f t="shared" si="51"/>
        <v>27.52572</v>
      </c>
      <c r="DU44" s="1">
        <f t="shared" si="51"/>
        <v>30.206040000000002</v>
      </c>
      <c r="DV44" s="1">
        <f t="shared" si="51"/>
        <v>26.990670000000001</v>
      </c>
      <c r="DW44" s="1">
        <f t="shared" si="51"/>
        <v>32.282411000000003</v>
      </c>
      <c r="DX44" s="1">
        <f t="shared" si="51"/>
        <v>0</v>
      </c>
      <c r="DY44" s="1">
        <f t="shared" si="51"/>
        <v>8.1054000000000013</v>
      </c>
      <c r="DZ44" s="1">
        <f t="shared" si="51"/>
        <v>0</v>
      </c>
      <c r="EA44" s="1">
        <f t="shared" si="51"/>
        <v>0</v>
      </c>
      <c r="EB44" s="1">
        <f t="shared" si="51"/>
        <v>0</v>
      </c>
      <c r="EC44" s="1">
        <f t="shared" ref="EC44:GN44" si="52">EC23*EC13</f>
        <v>0</v>
      </c>
      <c r="ED44" s="1">
        <f t="shared" si="52"/>
        <v>111.966651</v>
      </c>
      <c r="EE44" s="1">
        <f t="shared" si="52"/>
        <v>0</v>
      </c>
      <c r="EF44" s="1">
        <f t="shared" si="52"/>
        <v>0</v>
      </c>
      <c r="EG44" s="1">
        <f t="shared" si="52"/>
        <v>94.115335999999999</v>
      </c>
      <c r="EH44" s="1">
        <f t="shared" si="52"/>
        <v>72.653415999999993</v>
      </c>
      <c r="EI44" s="1">
        <f t="shared" si="52"/>
        <v>0</v>
      </c>
      <c r="EJ44" s="1">
        <f t="shared" si="52"/>
        <v>0</v>
      </c>
      <c r="EK44" s="1">
        <f t="shared" si="52"/>
        <v>45.054022999999994</v>
      </c>
      <c r="EL44" s="1">
        <f t="shared" si="52"/>
        <v>0</v>
      </c>
      <c r="EM44" s="1">
        <f t="shared" si="52"/>
        <v>43.158239999999992</v>
      </c>
      <c r="EN44" s="1">
        <f t="shared" si="52"/>
        <v>42.997307999999997</v>
      </c>
      <c r="EO44" s="1">
        <f t="shared" si="52"/>
        <v>138.53801799999999</v>
      </c>
      <c r="EP44" s="1">
        <f t="shared" si="52"/>
        <v>126.8322</v>
      </c>
      <c r="EQ44" s="1">
        <f t="shared" si="52"/>
        <v>68.503025000000008</v>
      </c>
      <c r="ER44" s="1">
        <f t="shared" si="52"/>
        <v>69.242007999999998</v>
      </c>
      <c r="ES44" s="1">
        <f t="shared" si="52"/>
        <v>11.242844099999997</v>
      </c>
      <c r="ET44" s="1">
        <f t="shared" si="52"/>
        <v>15.635520000000001</v>
      </c>
      <c r="EU44" s="1">
        <f t="shared" si="52"/>
        <v>61.702519999999993</v>
      </c>
      <c r="EV44" s="1">
        <f t="shared" si="52"/>
        <v>40.900820000000003</v>
      </c>
      <c r="EW44" s="1">
        <f t="shared" si="52"/>
        <v>66.574709999999996</v>
      </c>
      <c r="EX44" s="1">
        <f t="shared" si="52"/>
        <v>39.340069999999997</v>
      </c>
      <c r="EY44" s="1">
        <f t="shared" si="52"/>
        <v>47.507397999999995</v>
      </c>
      <c r="EZ44" s="1">
        <f t="shared" si="52"/>
        <v>64.37398499999999</v>
      </c>
      <c r="FA44" s="1">
        <f t="shared" si="52"/>
        <v>63.047379999999997</v>
      </c>
      <c r="FB44" s="1">
        <f t="shared" si="52"/>
        <v>102.174588</v>
      </c>
      <c r="FC44" s="1">
        <f t="shared" si="52"/>
        <v>64.89873</v>
      </c>
      <c r="FD44" s="1">
        <f t="shared" si="52"/>
        <v>44.804256000000002</v>
      </c>
      <c r="FE44" s="1">
        <f t="shared" si="52"/>
        <v>106.35332700000001</v>
      </c>
      <c r="FF44" s="1">
        <f t="shared" si="52"/>
        <v>44.846109000000006</v>
      </c>
      <c r="FG44" s="1">
        <f t="shared" si="52"/>
        <v>45.075434999999999</v>
      </c>
      <c r="FH44" s="1">
        <f t="shared" si="52"/>
        <v>104.619294</v>
      </c>
      <c r="FI44" s="1">
        <f t="shared" si="52"/>
        <v>106.40162399999998</v>
      </c>
      <c r="FJ44" s="1">
        <f t="shared" si="52"/>
        <v>48.627803</v>
      </c>
      <c r="FK44" s="1">
        <f t="shared" si="52"/>
        <v>0</v>
      </c>
      <c r="FL44" s="1">
        <f t="shared" si="52"/>
        <v>0</v>
      </c>
      <c r="FM44" s="1">
        <f t="shared" si="52"/>
        <v>0</v>
      </c>
      <c r="FN44" s="1">
        <f t="shared" si="52"/>
        <v>0</v>
      </c>
      <c r="FO44" s="1">
        <f t="shared" si="52"/>
        <v>94.844669370000005</v>
      </c>
      <c r="FP44" s="1">
        <f t="shared" si="52"/>
        <v>108.7463759</v>
      </c>
      <c r="FQ44" s="1">
        <f t="shared" si="52"/>
        <v>110.16794563999999</v>
      </c>
      <c r="FR44" s="1">
        <f t="shared" si="52"/>
        <v>0</v>
      </c>
      <c r="FS44" s="1">
        <f t="shared" si="52"/>
        <v>110.30122939999998</v>
      </c>
      <c r="FT44" s="1">
        <f t="shared" si="52"/>
        <v>89.517369200000005</v>
      </c>
      <c r="FU44" s="1">
        <f t="shared" si="52"/>
        <v>138.073003</v>
      </c>
      <c r="FV44" s="1">
        <f t="shared" si="52"/>
        <v>56.192224660000001</v>
      </c>
      <c r="FW44" s="1">
        <f t="shared" si="52"/>
        <v>92.276807639999987</v>
      </c>
      <c r="FX44" s="1">
        <f t="shared" si="52"/>
        <v>81.798701250000008</v>
      </c>
      <c r="FY44" s="1">
        <f t="shared" si="52"/>
        <v>37.939094019999999</v>
      </c>
      <c r="FZ44" s="1">
        <f t="shared" si="52"/>
        <v>9.5811025000000001</v>
      </c>
      <c r="GA44" s="1">
        <f t="shared" si="52"/>
        <v>93.863148649999985</v>
      </c>
      <c r="GB44" s="1">
        <f t="shared" si="52"/>
        <v>103.10315175999997</v>
      </c>
      <c r="GC44" s="1">
        <f t="shared" si="52"/>
        <v>183.43571707999996</v>
      </c>
      <c r="GD44" s="1">
        <f t="shared" si="52"/>
        <v>33.691985399999993</v>
      </c>
      <c r="GE44" s="1">
        <f t="shared" si="52"/>
        <v>8.8851789000000014</v>
      </c>
      <c r="GF44" s="1">
        <f t="shared" si="52"/>
        <v>30.9903975</v>
      </c>
      <c r="GG44" s="1">
        <f t="shared" si="52"/>
        <v>9.1234456999999995</v>
      </c>
      <c r="GH44" s="1">
        <f t="shared" si="52"/>
        <v>29.958932700000002</v>
      </c>
      <c r="GI44" s="1">
        <f t="shared" si="52"/>
        <v>10.19917467</v>
      </c>
      <c r="GJ44" s="1">
        <f t="shared" si="52"/>
        <v>84.456616949999997</v>
      </c>
      <c r="GK44" s="1">
        <f t="shared" si="52"/>
        <v>0</v>
      </c>
      <c r="GL44" s="1">
        <f t="shared" si="52"/>
        <v>8.4711529999999993</v>
      </c>
      <c r="GM44" s="1">
        <f t="shared" si="52"/>
        <v>97.98333384999998</v>
      </c>
      <c r="GN44" s="1">
        <f t="shared" si="52"/>
        <v>0</v>
      </c>
      <c r="GO44" s="1">
        <f t="shared" ref="GO44:IZ44" si="53">GO23*GO13</f>
        <v>39.697464099999998</v>
      </c>
      <c r="GP44" s="1">
        <f t="shared" si="53"/>
        <v>49.12408902</v>
      </c>
      <c r="GQ44" s="1">
        <f t="shared" si="53"/>
        <v>57.145212300000004</v>
      </c>
      <c r="GR44" s="1">
        <f t="shared" si="53"/>
        <v>66.739182920000005</v>
      </c>
      <c r="GS44" s="1">
        <f t="shared" si="53"/>
        <v>47.638647399999989</v>
      </c>
      <c r="GT44" s="1">
        <f t="shared" si="53"/>
        <v>49.371771679999995</v>
      </c>
      <c r="GU44" s="1">
        <f t="shared" si="53"/>
        <v>0</v>
      </c>
      <c r="GV44" s="1">
        <f t="shared" si="53"/>
        <v>49.32368305</v>
      </c>
      <c r="GW44" s="1">
        <f t="shared" si="53"/>
        <v>47.04779177999999</v>
      </c>
      <c r="GX44" s="1">
        <f t="shared" si="53"/>
        <v>57.824641290000002</v>
      </c>
      <c r="GY44" s="1">
        <f t="shared" si="53"/>
        <v>94.478961589999997</v>
      </c>
      <c r="GZ44" s="1">
        <f t="shared" si="53"/>
        <v>25.073015759999997</v>
      </c>
      <c r="HA44" s="1">
        <f t="shared" si="53"/>
        <v>125.13677903999999</v>
      </c>
      <c r="HB44" s="1">
        <f t="shared" si="53"/>
        <v>0</v>
      </c>
      <c r="HC44" s="1">
        <f t="shared" si="53"/>
        <v>42.836914999999998</v>
      </c>
      <c r="HD44" s="1">
        <f t="shared" si="53"/>
        <v>113.33382567</v>
      </c>
      <c r="HE44" s="1">
        <f t="shared" si="53"/>
        <v>32.572876139999998</v>
      </c>
      <c r="HF44" s="1">
        <f t="shared" si="53"/>
        <v>37.972486079999996</v>
      </c>
      <c r="HG44" s="1">
        <f t="shared" si="53"/>
        <v>0</v>
      </c>
      <c r="HH44" s="1">
        <f t="shared" si="53"/>
        <v>159.35964239999998</v>
      </c>
      <c r="HI44" s="1">
        <f t="shared" si="53"/>
        <v>0</v>
      </c>
      <c r="HJ44" s="1">
        <f t="shared" si="53"/>
        <v>20.689056899999997</v>
      </c>
      <c r="HK44" s="1">
        <f t="shared" si="53"/>
        <v>0</v>
      </c>
      <c r="HL44" s="1">
        <f t="shared" si="53"/>
        <v>20.300427329999998</v>
      </c>
      <c r="HM44" s="1">
        <f t="shared" si="53"/>
        <v>118.56995588999999</v>
      </c>
      <c r="HN44" s="1">
        <f t="shared" si="53"/>
        <v>66.16359014999999</v>
      </c>
      <c r="HO44" s="1">
        <f t="shared" si="53"/>
        <v>93.434768069999976</v>
      </c>
      <c r="HP44" s="1">
        <f t="shared" si="53"/>
        <v>40.733236149999996</v>
      </c>
      <c r="HQ44" s="1">
        <f t="shared" si="53"/>
        <v>125.2025859</v>
      </c>
      <c r="HR44" s="1">
        <f t="shared" si="53"/>
        <v>37.795709909999999</v>
      </c>
      <c r="HS44" s="1">
        <f t="shared" si="53"/>
        <v>94.627735359999988</v>
      </c>
      <c r="HT44" s="1">
        <f t="shared" si="53"/>
        <v>108.45848244</v>
      </c>
      <c r="HU44" s="1">
        <f t="shared" si="53"/>
        <v>95.28234775</v>
      </c>
      <c r="HV44" s="1">
        <f t="shared" si="53"/>
        <v>115.36330757</v>
      </c>
      <c r="HW44" s="1">
        <f t="shared" si="53"/>
        <v>24.326092500000001</v>
      </c>
      <c r="HX44" s="1">
        <f t="shared" si="53"/>
        <v>62.280193499999989</v>
      </c>
      <c r="HY44" s="1">
        <f t="shared" si="53"/>
        <v>158.41985400000002</v>
      </c>
      <c r="HZ44" s="1">
        <f t="shared" si="53"/>
        <v>153.3188735</v>
      </c>
      <c r="IA44" s="1">
        <f t="shared" si="53"/>
        <v>0</v>
      </c>
      <c r="IB44" s="1">
        <f t="shared" si="53"/>
        <v>0</v>
      </c>
      <c r="IC44" s="1">
        <f t="shared" si="53"/>
        <v>71.96143382999999</v>
      </c>
      <c r="ID44" s="1">
        <f t="shared" si="53"/>
        <v>0</v>
      </c>
      <c r="IE44" s="1">
        <f t="shared" si="53"/>
        <v>0</v>
      </c>
      <c r="IF44" s="1">
        <f t="shared" si="53"/>
        <v>0</v>
      </c>
      <c r="IG44" s="1">
        <f t="shared" si="53"/>
        <v>0</v>
      </c>
      <c r="IH44" s="1">
        <f t="shared" si="53"/>
        <v>0</v>
      </c>
      <c r="II44" s="1">
        <f t="shared" si="53"/>
        <v>0</v>
      </c>
      <c r="IJ44" s="1">
        <f t="shared" si="53"/>
        <v>0</v>
      </c>
      <c r="IK44" s="1">
        <f t="shared" si="53"/>
        <v>0</v>
      </c>
      <c r="IL44" s="1">
        <f t="shared" si="53"/>
        <v>0</v>
      </c>
      <c r="IM44" s="1">
        <f t="shared" si="53"/>
        <v>145.9290292</v>
      </c>
      <c r="IN44" s="1">
        <f t="shared" si="53"/>
        <v>88.593323830000003</v>
      </c>
      <c r="IO44" s="1">
        <f t="shared" si="53"/>
        <v>50.011454100000002</v>
      </c>
      <c r="IP44" s="1">
        <f t="shared" si="53"/>
        <v>87.41280974999998</v>
      </c>
      <c r="IQ44" s="1">
        <f t="shared" si="53"/>
        <v>65.559470619999999</v>
      </c>
      <c r="IR44" s="1">
        <f t="shared" si="53"/>
        <v>89.736683659999997</v>
      </c>
      <c r="IS44" s="1">
        <f t="shared" si="53"/>
        <v>0</v>
      </c>
      <c r="IT44" s="1">
        <f t="shared" si="53"/>
        <v>145.85583178000002</v>
      </c>
      <c r="IU44" s="1">
        <f t="shared" si="53"/>
        <v>74.614171159999998</v>
      </c>
      <c r="IV44" s="1">
        <f t="shared" si="53"/>
        <v>0</v>
      </c>
      <c r="IW44" s="1">
        <f t="shared" si="53"/>
        <v>85.511095460000007</v>
      </c>
      <c r="IX44" s="1">
        <f t="shared" si="53"/>
        <v>101.48194409</v>
      </c>
      <c r="IY44" s="1">
        <f t="shared" si="53"/>
        <v>81.245326949999992</v>
      </c>
      <c r="IZ44" s="1">
        <f t="shared" si="53"/>
        <v>100.08550269</v>
      </c>
      <c r="JA44" s="1">
        <f t="shared" ref="JA44:LL44" si="54">JA23*JA13</f>
        <v>84.732249289999999</v>
      </c>
      <c r="JB44" s="1">
        <f t="shared" si="54"/>
        <v>86.318097409999993</v>
      </c>
      <c r="JC44" s="1">
        <f t="shared" si="54"/>
        <v>100.69015450999999</v>
      </c>
      <c r="JD44" s="1">
        <f t="shared" si="54"/>
        <v>38.981865699999993</v>
      </c>
      <c r="JE44" s="1">
        <f t="shared" si="54"/>
        <v>90.628466849999995</v>
      </c>
      <c r="JF44" s="1">
        <f t="shared" si="54"/>
        <v>0</v>
      </c>
      <c r="JG44" s="1">
        <f t="shared" si="54"/>
        <v>12.441722800000001</v>
      </c>
      <c r="JH44" s="1">
        <f t="shared" si="54"/>
        <v>14.95298</v>
      </c>
      <c r="JI44" s="1">
        <f t="shared" si="54"/>
        <v>58.451119999999996</v>
      </c>
      <c r="JJ44" s="1">
        <f t="shared" si="54"/>
        <v>38.60136</v>
      </c>
      <c r="JK44" s="1">
        <f t="shared" si="54"/>
        <v>13.6706</v>
      </c>
      <c r="JL44" s="1">
        <f t="shared" si="54"/>
        <v>71.323111999999995</v>
      </c>
      <c r="JM44" s="1">
        <f t="shared" si="54"/>
        <v>16.377599999999997</v>
      </c>
      <c r="JN44" s="1">
        <f t="shared" si="54"/>
        <v>39.323009999999996</v>
      </c>
      <c r="JO44" s="1">
        <f t="shared" si="54"/>
        <v>0</v>
      </c>
      <c r="JP44" s="1">
        <f t="shared" si="54"/>
        <v>74.673180000000002</v>
      </c>
      <c r="JQ44" s="1">
        <f t="shared" si="54"/>
        <v>77.024382000000003</v>
      </c>
      <c r="JR44" s="1">
        <f t="shared" si="54"/>
        <v>0</v>
      </c>
      <c r="JS44" s="1">
        <f t="shared" si="54"/>
        <v>82.403616</v>
      </c>
      <c r="JT44" s="1">
        <f t="shared" si="54"/>
        <v>0</v>
      </c>
      <c r="JU44" s="1">
        <f t="shared" si="54"/>
        <v>0</v>
      </c>
      <c r="JV44" s="1">
        <f t="shared" si="54"/>
        <v>101.665536</v>
      </c>
      <c r="JW44" s="1">
        <f t="shared" si="54"/>
        <v>95.378375999999989</v>
      </c>
      <c r="JX44" s="1">
        <f t="shared" si="54"/>
        <v>96.610959000000008</v>
      </c>
      <c r="JY44" s="1">
        <f t="shared" si="54"/>
        <v>96.648243999999991</v>
      </c>
      <c r="JZ44" s="1">
        <f t="shared" si="54"/>
        <v>143.01311200000001</v>
      </c>
      <c r="KA44" s="1">
        <f t="shared" si="54"/>
        <v>93.713295000000002</v>
      </c>
      <c r="KB44" s="1">
        <f t="shared" si="54"/>
        <v>145.60417161000001</v>
      </c>
      <c r="KC44" s="1">
        <f t="shared" si="54"/>
        <v>148.77608265000001</v>
      </c>
      <c r="KD44" s="1">
        <f t="shared" si="54"/>
        <v>102.95864193</v>
      </c>
      <c r="KE44" s="1">
        <f t="shared" si="54"/>
        <v>136.60855670000004</v>
      </c>
      <c r="KF44" s="1">
        <f t="shared" si="54"/>
        <v>114.4827339</v>
      </c>
      <c r="KG44" s="1">
        <f t="shared" si="54"/>
        <v>95.907452939999985</v>
      </c>
      <c r="KH44" s="1">
        <f t="shared" si="54"/>
        <v>136.44500961000003</v>
      </c>
      <c r="KI44" s="1">
        <f t="shared" si="54"/>
        <v>14.268436649999998</v>
      </c>
      <c r="KJ44" s="1">
        <f t="shared" si="54"/>
        <v>86.943866360000001</v>
      </c>
      <c r="KK44" s="1">
        <f t="shared" si="54"/>
        <v>87.346256659999995</v>
      </c>
      <c r="KL44" s="1">
        <f t="shared" si="54"/>
        <v>109.85840099999999</v>
      </c>
      <c r="KM44" s="1">
        <f t="shared" si="54"/>
        <v>0</v>
      </c>
      <c r="KN44" s="1">
        <f t="shared" si="54"/>
        <v>0</v>
      </c>
      <c r="KO44" s="1">
        <f t="shared" si="54"/>
        <v>0</v>
      </c>
      <c r="KP44" s="1">
        <f t="shared" si="54"/>
        <v>0</v>
      </c>
      <c r="KQ44" s="1">
        <f t="shared" si="54"/>
        <v>0</v>
      </c>
      <c r="KR44" s="1">
        <f t="shared" si="54"/>
        <v>0</v>
      </c>
      <c r="KS44" s="1">
        <f t="shared" si="54"/>
        <v>0</v>
      </c>
      <c r="KT44" s="1">
        <f t="shared" si="54"/>
        <v>0</v>
      </c>
      <c r="KU44" s="1">
        <f t="shared" si="54"/>
        <v>0</v>
      </c>
      <c r="KV44" s="1">
        <f t="shared" si="54"/>
        <v>0</v>
      </c>
      <c r="KW44" s="1">
        <f t="shared" si="54"/>
        <v>0</v>
      </c>
      <c r="KX44" s="1">
        <f t="shared" si="54"/>
        <v>0</v>
      </c>
      <c r="KY44" s="1">
        <f t="shared" si="54"/>
        <v>0</v>
      </c>
      <c r="KZ44" s="1">
        <f t="shared" si="54"/>
        <v>0</v>
      </c>
      <c r="LA44" s="1">
        <f t="shared" si="54"/>
        <v>0</v>
      </c>
      <c r="LB44" s="1">
        <f t="shared" si="54"/>
        <v>0</v>
      </c>
      <c r="LC44" s="1">
        <f t="shared" si="54"/>
        <v>0</v>
      </c>
      <c r="LD44" s="1">
        <f t="shared" si="54"/>
        <v>0</v>
      </c>
      <c r="LE44" s="1">
        <f t="shared" si="54"/>
        <v>0</v>
      </c>
      <c r="LF44" s="1">
        <f t="shared" si="54"/>
        <v>26.365944500000001</v>
      </c>
      <c r="LG44" s="1">
        <f t="shared" si="54"/>
        <v>67.122987500000008</v>
      </c>
      <c r="LH44" s="1">
        <f t="shared" si="54"/>
        <v>72.671589479999994</v>
      </c>
      <c r="LI44" s="1">
        <f t="shared" si="54"/>
        <v>20.356275660000001</v>
      </c>
      <c r="LJ44" s="1">
        <f t="shared" si="54"/>
        <v>12.445859499999999</v>
      </c>
      <c r="LK44" s="1">
        <f t="shared" si="54"/>
        <v>0</v>
      </c>
      <c r="LL44" s="1">
        <f t="shared" si="54"/>
        <v>0</v>
      </c>
      <c r="LM44" s="1">
        <f t="shared" ref="LM44:ND44" si="55">LM23*LM13</f>
        <v>0</v>
      </c>
      <c r="LN44" s="1">
        <f t="shared" si="55"/>
        <v>0</v>
      </c>
      <c r="LO44" s="1">
        <f t="shared" si="55"/>
        <v>0</v>
      </c>
      <c r="LP44" s="1">
        <f t="shared" si="55"/>
        <v>0</v>
      </c>
      <c r="LQ44" s="1">
        <f t="shared" si="55"/>
        <v>0</v>
      </c>
      <c r="LR44" s="1">
        <f t="shared" si="55"/>
        <v>0</v>
      </c>
      <c r="LS44" s="1">
        <f t="shared" si="55"/>
        <v>33.708072099999995</v>
      </c>
      <c r="LT44" s="1">
        <f t="shared" si="55"/>
        <v>13.97130462</v>
      </c>
      <c r="LU44" s="1">
        <f t="shared" si="55"/>
        <v>84.823516879999985</v>
      </c>
      <c r="LV44" s="1">
        <f t="shared" si="55"/>
        <v>16.633270499999998</v>
      </c>
      <c r="LW44" s="1">
        <f t="shared" si="55"/>
        <v>31.220744099999997</v>
      </c>
      <c r="LX44" s="1">
        <f t="shared" si="55"/>
        <v>0</v>
      </c>
      <c r="LY44" s="1">
        <f t="shared" si="55"/>
        <v>101.8917225</v>
      </c>
      <c r="LZ44" s="1">
        <f t="shared" si="55"/>
        <v>80.52659955</v>
      </c>
      <c r="MA44" s="1">
        <f t="shared" si="55"/>
        <v>58.667863800000006</v>
      </c>
      <c r="MB44" s="1">
        <f t="shared" si="55"/>
        <v>138.4190634</v>
      </c>
      <c r="MC44" s="1">
        <f t="shared" si="55"/>
        <v>0</v>
      </c>
      <c r="MD44" s="1">
        <f t="shared" si="55"/>
        <v>0</v>
      </c>
      <c r="ME44" s="1">
        <f t="shared" si="55"/>
        <v>0</v>
      </c>
      <c r="MF44" s="1">
        <f t="shared" si="55"/>
        <v>0</v>
      </c>
      <c r="MG44" s="1">
        <f t="shared" si="55"/>
        <v>11.317431720000002</v>
      </c>
      <c r="MH44" s="1">
        <f t="shared" si="55"/>
        <v>72.820280489999988</v>
      </c>
      <c r="MI44" s="1">
        <f t="shared" si="55"/>
        <v>53.47793343</v>
      </c>
      <c r="MJ44" s="1">
        <f t="shared" si="55"/>
        <v>84.088143210000013</v>
      </c>
      <c r="MK44" s="1">
        <f t="shared" si="55"/>
        <v>40.357824479999998</v>
      </c>
      <c r="ML44" s="1">
        <f t="shared" si="55"/>
        <v>74.669160750000003</v>
      </c>
      <c r="MM44" s="1">
        <f t="shared" si="55"/>
        <v>104.18444367000001</v>
      </c>
      <c r="MN44" s="1">
        <f t="shared" si="55"/>
        <v>0</v>
      </c>
      <c r="MO44" s="1">
        <f t="shared" si="55"/>
        <v>0</v>
      </c>
      <c r="MP44" s="1">
        <f t="shared" si="55"/>
        <v>0</v>
      </c>
      <c r="MQ44" s="1">
        <f t="shared" si="55"/>
        <v>0</v>
      </c>
      <c r="MR44" s="1">
        <f t="shared" si="55"/>
        <v>15.210350500000001</v>
      </c>
      <c r="MS44" s="1">
        <f t="shared" si="55"/>
        <v>1.2320515999999999</v>
      </c>
      <c r="MT44" s="1">
        <f t="shared" si="55"/>
        <v>19.2793475</v>
      </c>
      <c r="MU44" s="1">
        <f t="shared" si="55"/>
        <v>0</v>
      </c>
      <c r="MV44" s="1">
        <f t="shared" si="55"/>
        <v>0</v>
      </c>
      <c r="MW44" s="1">
        <f t="shared" si="55"/>
        <v>98.764463709999987</v>
      </c>
      <c r="MX44" s="1">
        <f t="shared" si="55"/>
        <v>98.719320510000003</v>
      </c>
      <c r="MY44" s="1">
        <f t="shared" si="55"/>
        <v>0</v>
      </c>
      <c r="MZ44" s="1">
        <f t="shared" si="55"/>
        <v>0</v>
      </c>
      <c r="NA44" s="1">
        <f t="shared" si="55"/>
        <v>0</v>
      </c>
      <c r="NB44" s="1">
        <f t="shared" si="55"/>
        <v>0</v>
      </c>
      <c r="NC44" s="1">
        <f t="shared" si="55"/>
        <v>0</v>
      </c>
      <c r="ND44" s="1">
        <f t="shared" si="55"/>
        <v>0</v>
      </c>
      <c r="NE44" s="41">
        <f t="shared" si="43"/>
        <v>18302.824221390008</v>
      </c>
      <c r="NF44" s="1">
        <v>18302.757502967997</v>
      </c>
    </row>
    <row r="45" spans="1:374">
      <c r="A45" s="1" t="s">
        <v>402</v>
      </c>
      <c r="D45" s="1">
        <f>D24*D13</f>
        <v>0</v>
      </c>
      <c r="E45" s="1">
        <f t="shared" ref="E45:BP45" si="56">E24*E13</f>
        <v>102.29225599999999</v>
      </c>
      <c r="F45" s="1">
        <f t="shared" si="56"/>
        <v>88.903935000000004</v>
      </c>
      <c r="G45" s="1">
        <f t="shared" si="56"/>
        <v>72.313800000000001</v>
      </c>
      <c r="H45" s="1">
        <f t="shared" si="56"/>
        <v>99.809190000000001</v>
      </c>
      <c r="I45" s="1">
        <f t="shared" si="56"/>
        <v>52.111101000000005</v>
      </c>
      <c r="J45" s="1">
        <f t="shared" si="56"/>
        <v>88.568200000000004</v>
      </c>
      <c r="K45" s="1">
        <f t="shared" si="56"/>
        <v>47.653164000000004</v>
      </c>
      <c r="L45" s="1">
        <f t="shared" si="56"/>
        <v>99.559179999999984</v>
      </c>
      <c r="M45" s="1">
        <f t="shared" si="56"/>
        <v>118.16548999999999</v>
      </c>
      <c r="N45" s="1">
        <f t="shared" si="56"/>
        <v>41.459354000000005</v>
      </c>
      <c r="O45" s="1">
        <f t="shared" si="56"/>
        <v>89.958264000000014</v>
      </c>
      <c r="P45" s="1">
        <f t="shared" si="56"/>
        <v>0</v>
      </c>
      <c r="Q45" s="1">
        <f t="shared" si="56"/>
        <v>98.202366000000012</v>
      </c>
      <c r="R45" s="1">
        <f t="shared" si="56"/>
        <v>0</v>
      </c>
      <c r="S45" s="1">
        <f t="shared" si="56"/>
        <v>123.93024000000001</v>
      </c>
      <c r="T45" s="1">
        <f t="shared" si="56"/>
        <v>97.359978000000012</v>
      </c>
      <c r="U45" s="1">
        <f t="shared" si="56"/>
        <v>93.691317999999995</v>
      </c>
      <c r="V45" s="1">
        <f t="shared" si="56"/>
        <v>96.881231999999997</v>
      </c>
      <c r="W45" s="1">
        <f t="shared" si="56"/>
        <v>89.846060000000008</v>
      </c>
      <c r="X45" s="1">
        <f t="shared" si="56"/>
        <v>99.700575000000001</v>
      </c>
      <c r="Y45" s="1">
        <f t="shared" si="56"/>
        <v>99.502927999999997</v>
      </c>
      <c r="Z45" s="1">
        <f t="shared" si="56"/>
        <v>119.8283</v>
      </c>
      <c r="AA45" s="1">
        <f t="shared" si="56"/>
        <v>0</v>
      </c>
      <c r="AB45" s="1">
        <f t="shared" si="56"/>
        <v>0</v>
      </c>
      <c r="AC45" s="1">
        <f t="shared" si="56"/>
        <v>0</v>
      </c>
      <c r="AD45" s="1">
        <f t="shared" si="56"/>
        <v>28.154859999999999</v>
      </c>
      <c r="AE45" s="1">
        <f t="shared" si="56"/>
        <v>29.478930000000002</v>
      </c>
      <c r="AF45" s="1">
        <f t="shared" si="56"/>
        <v>0</v>
      </c>
      <c r="AG45" s="1">
        <f t="shared" si="56"/>
        <v>28.571285000000003</v>
      </c>
      <c r="AH45" s="1">
        <f t="shared" si="56"/>
        <v>0</v>
      </c>
      <c r="AI45" s="1">
        <f t="shared" si="56"/>
        <v>0</v>
      </c>
      <c r="AJ45" s="1">
        <f t="shared" si="56"/>
        <v>0</v>
      </c>
      <c r="AK45" s="1">
        <f t="shared" si="56"/>
        <v>0</v>
      </c>
      <c r="AL45" s="1">
        <f t="shared" si="56"/>
        <v>0</v>
      </c>
      <c r="AM45" s="1">
        <f t="shared" si="56"/>
        <v>0</v>
      </c>
      <c r="AN45" s="1">
        <f t="shared" si="56"/>
        <v>28.4664</v>
      </c>
      <c r="AO45" s="1">
        <f t="shared" si="56"/>
        <v>54.607281999999998</v>
      </c>
      <c r="AP45" s="1">
        <f t="shared" si="56"/>
        <v>0</v>
      </c>
      <c r="AQ45" s="1">
        <f t="shared" si="56"/>
        <v>0</v>
      </c>
      <c r="AR45" s="1">
        <f t="shared" si="56"/>
        <v>10.397748</v>
      </c>
      <c r="AS45" s="1">
        <f t="shared" si="56"/>
        <v>0</v>
      </c>
      <c r="AT45" s="1">
        <f t="shared" si="56"/>
        <v>8.9414604000000004</v>
      </c>
      <c r="AU45" s="1">
        <f t="shared" si="56"/>
        <v>187.51926599999999</v>
      </c>
      <c r="AV45" s="1">
        <f t="shared" si="56"/>
        <v>6.2352931200000006</v>
      </c>
      <c r="AW45" s="1">
        <f t="shared" si="56"/>
        <v>34.665309999999998</v>
      </c>
      <c r="AX45" s="1">
        <f t="shared" si="56"/>
        <v>0</v>
      </c>
      <c r="AY45" s="1">
        <f t="shared" si="56"/>
        <v>31.669055999999994</v>
      </c>
      <c r="AZ45" s="1">
        <f t="shared" si="56"/>
        <v>10.725206399999998</v>
      </c>
      <c r="BA45" s="1">
        <f t="shared" si="56"/>
        <v>62.539469999999994</v>
      </c>
      <c r="BB45" s="1">
        <f t="shared" si="56"/>
        <v>11.406659999999999</v>
      </c>
      <c r="BC45" s="1">
        <f t="shared" si="56"/>
        <v>152.14500000000001</v>
      </c>
      <c r="BD45" s="1">
        <f t="shared" si="56"/>
        <v>19.703094</v>
      </c>
      <c r="BE45" s="1">
        <f t="shared" si="56"/>
        <v>159.30029999999999</v>
      </c>
      <c r="BF45" s="1">
        <f t="shared" si="56"/>
        <v>10.888809999999999</v>
      </c>
      <c r="BG45" s="1">
        <f t="shared" si="56"/>
        <v>58.786279999999998</v>
      </c>
      <c r="BH45" s="1">
        <f t="shared" si="56"/>
        <v>61.286291999999996</v>
      </c>
      <c r="BI45" s="1">
        <f t="shared" si="56"/>
        <v>54.367453000000005</v>
      </c>
      <c r="BJ45" s="1">
        <f t="shared" si="56"/>
        <v>39.30086</v>
      </c>
      <c r="BK45" s="1">
        <f t="shared" si="56"/>
        <v>205.05083999999999</v>
      </c>
      <c r="BL45" s="1">
        <f t="shared" si="56"/>
        <v>61.240642999999999</v>
      </c>
      <c r="BM45" s="1">
        <f t="shared" si="56"/>
        <v>27.096780000000003</v>
      </c>
      <c r="BN45" s="1">
        <f t="shared" si="56"/>
        <v>59.822435999999996</v>
      </c>
      <c r="BO45" s="1">
        <f t="shared" si="56"/>
        <v>160.49153999999999</v>
      </c>
      <c r="BP45" s="1">
        <f t="shared" si="56"/>
        <v>109.85272399999999</v>
      </c>
      <c r="BQ45" s="1">
        <f t="shared" ref="BQ45:EB45" si="57">BQ24*BQ13</f>
        <v>143.50696200000002</v>
      </c>
      <c r="BR45" s="1">
        <f t="shared" si="57"/>
        <v>69.023570000000007</v>
      </c>
      <c r="BS45" s="1">
        <f t="shared" si="57"/>
        <v>61.684367999999999</v>
      </c>
      <c r="BT45" s="1">
        <f t="shared" si="57"/>
        <v>84.166650000000004</v>
      </c>
      <c r="BU45" s="1">
        <f t="shared" si="57"/>
        <v>42.074551999999997</v>
      </c>
      <c r="BV45" s="1">
        <f t="shared" si="57"/>
        <v>102.750024</v>
      </c>
      <c r="BW45" s="1">
        <f t="shared" si="57"/>
        <v>109.44937200000001</v>
      </c>
      <c r="BX45" s="1">
        <f t="shared" si="57"/>
        <v>61.624144000000001</v>
      </c>
      <c r="BY45" s="1">
        <f t="shared" si="57"/>
        <v>108.28828500000002</v>
      </c>
      <c r="BZ45" s="1">
        <f t="shared" si="57"/>
        <v>114.52376</v>
      </c>
      <c r="CA45" s="1">
        <f t="shared" si="57"/>
        <v>92.722864000000001</v>
      </c>
      <c r="CB45" s="1">
        <f t="shared" si="57"/>
        <v>110.377008</v>
      </c>
      <c r="CC45" s="1">
        <f t="shared" si="57"/>
        <v>61.730380000000004</v>
      </c>
      <c r="CD45" s="1">
        <f t="shared" si="57"/>
        <v>42.179445000000001</v>
      </c>
      <c r="CE45" s="1">
        <f t="shared" si="57"/>
        <v>146.56877999999998</v>
      </c>
      <c r="CF45" s="1">
        <f t="shared" si="57"/>
        <v>98.823522000000011</v>
      </c>
      <c r="CG45" s="1">
        <f t="shared" si="57"/>
        <v>72.643919999999994</v>
      </c>
      <c r="CH45" s="1">
        <f t="shared" si="57"/>
        <v>100.14435</v>
      </c>
      <c r="CI45" s="1">
        <f t="shared" si="57"/>
        <v>60.281319999999994</v>
      </c>
      <c r="CJ45" s="1">
        <f t="shared" si="57"/>
        <v>0</v>
      </c>
      <c r="CK45" s="1">
        <f t="shared" si="57"/>
        <v>33.558540000000001</v>
      </c>
      <c r="CL45" s="1">
        <f t="shared" si="57"/>
        <v>0</v>
      </c>
      <c r="CM45" s="1">
        <f t="shared" si="57"/>
        <v>35.462399999999995</v>
      </c>
      <c r="CN45" s="1">
        <f t="shared" si="57"/>
        <v>0</v>
      </c>
      <c r="CO45" s="1">
        <f t="shared" si="57"/>
        <v>0</v>
      </c>
      <c r="CP45" s="1">
        <f t="shared" si="57"/>
        <v>7.9068599999999991</v>
      </c>
      <c r="CQ45" s="1">
        <f t="shared" si="57"/>
        <v>7.7933999999999992</v>
      </c>
      <c r="CR45" s="1">
        <f t="shared" si="57"/>
        <v>0</v>
      </c>
      <c r="CS45" s="1">
        <f t="shared" si="57"/>
        <v>0</v>
      </c>
      <c r="CT45" s="1">
        <f t="shared" si="57"/>
        <v>0</v>
      </c>
      <c r="CU45" s="1">
        <f t="shared" si="57"/>
        <v>0</v>
      </c>
      <c r="CV45" s="1">
        <f t="shared" si="57"/>
        <v>0</v>
      </c>
      <c r="CW45" s="1">
        <f t="shared" si="57"/>
        <v>0</v>
      </c>
      <c r="CX45" s="1">
        <f t="shared" si="57"/>
        <v>0</v>
      </c>
      <c r="CY45" s="1">
        <f t="shared" si="57"/>
        <v>0</v>
      </c>
      <c r="CZ45" s="1">
        <f t="shared" si="57"/>
        <v>0</v>
      </c>
      <c r="DA45" s="1">
        <f t="shared" si="57"/>
        <v>94.845408000000006</v>
      </c>
      <c r="DB45" s="1">
        <f t="shared" si="57"/>
        <v>0</v>
      </c>
      <c r="DC45" s="1">
        <f t="shared" si="57"/>
        <v>0</v>
      </c>
      <c r="DD45" s="1">
        <f t="shared" si="57"/>
        <v>0</v>
      </c>
      <c r="DE45" s="1">
        <f t="shared" si="57"/>
        <v>0</v>
      </c>
      <c r="DF45" s="1">
        <f t="shared" si="57"/>
        <v>93.786768000000009</v>
      </c>
      <c r="DG45" s="1">
        <f t="shared" si="57"/>
        <v>0</v>
      </c>
      <c r="DH45" s="1">
        <f t="shared" si="57"/>
        <v>0</v>
      </c>
      <c r="DI45" s="1">
        <f t="shared" si="57"/>
        <v>0</v>
      </c>
      <c r="DJ45" s="1">
        <f t="shared" si="57"/>
        <v>0</v>
      </c>
      <c r="DK45" s="1">
        <f t="shared" si="57"/>
        <v>135.72411138000001</v>
      </c>
      <c r="DL45" s="1">
        <f t="shared" si="57"/>
        <v>91.527114239999989</v>
      </c>
      <c r="DM45" s="1">
        <f t="shared" si="57"/>
        <v>91.608169599999997</v>
      </c>
      <c r="DN45" s="1">
        <f t="shared" si="57"/>
        <v>135.76487932000001</v>
      </c>
      <c r="DO45" s="1">
        <f t="shared" si="57"/>
        <v>135.94716367999999</v>
      </c>
      <c r="DP45" s="1">
        <f t="shared" si="57"/>
        <v>119.172568</v>
      </c>
      <c r="DQ45" s="1">
        <f t="shared" si="57"/>
        <v>12.478816</v>
      </c>
      <c r="DR45" s="1">
        <f t="shared" si="57"/>
        <v>6.9825542</v>
      </c>
      <c r="DS45" s="1">
        <f t="shared" si="57"/>
        <v>11.7859584</v>
      </c>
      <c r="DT45" s="1">
        <f t="shared" si="57"/>
        <v>27.246008799999998</v>
      </c>
      <c r="DU45" s="1">
        <f t="shared" si="57"/>
        <v>29.935985999999996</v>
      </c>
      <c r="DV45" s="1">
        <f t="shared" si="57"/>
        <v>27.573524999999997</v>
      </c>
      <c r="DW45" s="1">
        <f t="shared" si="57"/>
        <v>32.301057879999995</v>
      </c>
      <c r="DX45" s="1">
        <f t="shared" si="57"/>
        <v>0</v>
      </c>
      <c r="DY45" s="1">
        <f t="shared" si="57"/>
        <v>9.7850190000000001</v>
      </c>
      <c r="DZ45" s="1">
        <f t="shared" si="57"/>
        <v>0</v>
      </c>
      <c r="EA45" s="1">
        <f t="shared" si="57"/>
        <v>0</v>
      </c>
      <c r="EB45" s="1">
        <f t="shared" si="57"/>
        <v>0</v>
      </c>
      <c r="EC45" s="1">
        <f t="shared" ref="EC45:GN45" si="58">EC24*EC13</f>
        <v>0</v>
      </c>
      <c r="ED45" s="1">
        <f t="shared" si="58"/>
        <v>112.91901101999997</v>
      </c>
      <c r="EE45" s="1">
        <f t="shared" si="58"/>
        <v>0</v>
      </c>
      <c r="EF45" s="1">
        <f t="shared" si="58"/>
        <v>0</v>
      </c>
      <c r="EG45" s="1">
        <f t="shared" si="58"/>
        <v>92.480147760000008</v>
      </c>
      <c r="EH45" s="1">
        <f t="shared" si="58"/>
        <v>67.272196479999991</v>
      </c>
      <c r="EI45" s="1">
        <f t="shared" si="58"/>
        <v>0</v>
      </c>
      <c r="EJ45" s="1">
        <f t="shared" si="58"/>
        <v>0</v>
      </c>
      <c r="EK45" s="1">
        <f t="shared" si="58"/>
        <v>48.955745779999994</v>
      </c>
      <c r="EL45" s="1">
        <f t="shared" si="58"/>
        <v>0</v>
      </c>
      <c r="EM45" s="1">
        <f t="shared" si="58"/>
        <v>45.924382079999994</v>
      </c>
      <c r="EN45" s="1">
        <f t="shared" si="58"/>
        <v>45.802179119999991</v>
      </c>
      <c r="EO45" s="1">
        <f t="shared" si="58"/>
        <v>138.41508324</v>
      </c>
      <c r="EP45" s="1">
        <f t="shared" si="58"/>
        <v>124.63097999999998</v>
      </c>
      <c r="EQ45" s="1">
        <f t="shared" si="58"/>
        <v>72.480619999999988</v>
      </c>
      <c r="ER45" s="1">
        <f t="shared" si="58"/>
        <v>72.498099119999992</v>
      </c>
      <c r="ES45" s="1">
        <f t="shared" si="58"/>
        <v>11.495973599999999</v>
      </c>
      <c r="ET45" s="1">
        <f t="shared" si="58"/>
        <v>16.278508799999997</v>
      </c>
      <c r="EU45" s="1">
        <f t="shared" si="58"/>
        <v>59.886936999999996</v>
      </c>
      <c r="EV45" s="1">
        <f t="shared" si="58"/>
        <v>42.1752404</v>
      </c>
      <c r="EW45" s="1">
        <f t="shared" si="58"/>
        <v>67.171964599999995</v>
      </c>
      <c r="EX45" s="1">
        <f t="shared" si="58"/>
        <v>47.385020199999992</v>
      </c>
      <c r="EY45" s="1">
        <f t="shared" si="58"/>
        <v>49.538619819999994</v>
      </c>
      <c r="EZ45" s="1">
        <f t="shared" si="58"/>
        <v>67.070118959999988</v>
      </c>
      <c r="FA45" s="1">
        <f t="shared" si="58"/>
        <v>66.973512299999996</v>
      </c>
      <c r="FB45" s="1">
        <f t="shared" si="58"/>
        <v>102.64210272</v>
      </c>
      <c r="FC45" s="1">
        <f t="shared" si="58"/>
        <v>65.725218099999992</v>
      </c>
      <c r="FD45" s="1">
        <f t="shared" si="58"/>
        <v>49.860736320000001</v>
      </c>
      <c r="FE45" s="1">
        <f t="shared" si="58"/>
        <v>107.64380669999998</v>
      </c>
      <c r="FF45" s="1">
        <f t="shared" si="58"/>
        <v>50.025632579999993</v>
      </c>
      <c r="FG45" s="1">
        <f t="shared" si="58"/>
        <v>49.948454999999996</v>
      </c>
      <c r="FH45" s="1">
        <f t="shared" si="58"/>
        <v>110.35100061999998</v>
      </c>
      <c r="FI45" s="1">
        <f t="shared" si="58"/>
        <v>111.54661391999998</v>
      </c>
      <c r="FJ45" s="1">
        <f t="shared" si="58"/>
        <v>49.927268659999996</v>
      </c>
      <c r="FK45" s="1">
        <f t="shared" si="58"/>
        <v>0</v>
      </c>
      <c r="FL45" s="1">
        <f t="shared" si="58"/>
        <v>0</v>
      </c>
      <c r="FM45" s="1">
        <f t="shared" si="58"/>
        <v>0</v>
      </c>
      <c r="FN45" s="1">
        <f t="shared" si="58"/>
        <v>0</v>
      </c>
      <c r="FO45" s="1">
        <f t="shared" si="58"/>
        <v>88.299335939999992</v>
      </c>
      <c r="FP45" s="1">
        <f t="shared" si="58"/>
        <v>101.20140864</v>
      </c>
      <c r="FQ45" s="1">
        <f t="shared" si="58"/>
        <v>102.58964895999999</v>
      </c>
      <c r="FR45" s="1">
        <f t="shared" si="58"/>
        <v>0</v>
      </c>
      <c r="FS45" s="1">
        <f t="shared" si="58"/>
        <v>102.47224136</v>
      </c>
      <c r="FT45" s="1">
        <f t="shared" si="58"/>
        <v>83.238528000000002</v>
      </c>
      <c r="FU45" s="1">
        <f t="shared" si="58"/>
        <v>128.48948999999999</v>
      </c>
      <c r="FV45" s="1">
        <f t="shared" si="58"/>
        <v>52.640088599999999</v>
      </c>
      <c r="FW45" s="1">
        <f t="shared" si="58"/>
        <v>85.929216960000005</v>
      </c>
      <c r="FX45" s="1">
        <f t="shared" si="58"/>
        <v>76.160185499999997</v>
      </c>
      <c r="FY45" s="1">
        <f t="shared" si="58"/>
        <v>35.586179600000001</v>
      </c>
      <c r="FZ45" s="1">
        <f t="shared" si="58"/>
        <v>9.275520199999999</v>
      </c>
      <c r="GA45" s="1">
        <f t="shared" si="58"/>
        <v>87.091461999999993</v>
      </c>
      <c r="GB45" s="1">
        <f t="shared" si="58"/>
        <v>95.514426559999976</v>
      </c>
      <c r="GC45" s="1">
        <f t="shared" si="58"/>
        <v>170.04915311999997</v>
      </c>
      <c r="GD45" s="1">
        <f t="shared" si="58"/>
        <v>31.305418799999995</v>
      </c>
      <c r="GE45" s="1">
        <f t="shared" si="58"/>
        <v>8.3363741999999998</v>
      </c>
      <c r="GF45" s="1">
        <f t="shared" si="58"/>
        <v>28.825541999999999</v>
      </c>
      <c r="GG45" s="1">
        <f t="shared" si="58"/>
        <v>8.5507795999999985</v>
      </c>
      <c r="GH45" s="1">
        <f t="shared" si="58"/>
        <v>28.041318599999997</v>
      </c>
      <c r="GI45" s="1">
        <f t="shared" si="58"/>
        <v>9.6538608199999985</v>
      </c>
      <c r="GJ45" s="1">
        <f t="shared" si="58"/>
        <v>79.050710099999989</v>
      </c>
      <c r="GK45" s="1">
        <f t="shared" si="58"/>
        <v>0</v>
      </c>
      <c r="GL45" s="1">
        <f t="shared" si="58"/>
        <v>8.6341079999999994</v>
      </c>
      <c r="GM45" s="1">
        <f t="shared" si="58"/>
        <v>92.039538799999974</v>
      </c>
      <c r="GN45" s="1">
        <f t="shared" si="58"/>
        <v>0</v>
      </c>
      <c r="GO45" s="1">
        <f t="shared" ref="GO45:IZ45" si="59">GO24*GO13</f>
        <v>36.922976399999996</v>
      </c>
      <c r="GP45" s="1">
        <f t="shared" si="59"/>
        <v>45.567947760000003</v>
      </c>
      <c r="GQ45" s="1">
        <f t="shared" si="59"/>
        <v>53.132719999999999</v>
      </c>
      <c r="GR45" s="1">
        <f t="shared" si="59"/>
        <v>62.16379328</v>
      </c>
      <c r="GS45" s="1">
        <f t="shared" si="59"/>
        <v>44.147979999999997</v>
      </c>
      <c r="GT45" s="1">
        <f t="shared" si="59"/>
        <v>45.859962879999998</v>
      </c>
      <c r="GU45" s="1">
        <f t="shared" si="59"/>
        <v>0</v>
      </c>
      <c r="GV45" s="1">
        <f t="shared" si="59"/>
        <v>45.892327459999997</v>
      </c>
      <c r="GW45" s="1">
        <f t="shared" si="59"/>
        <v>43.732748399999998</v>
      </c>
      <c r="GX45" s="1">
        <f t="shared" si="59"/>
        <v>53.715765420000004</v>
      </c>
      <c r="GY45" s="1">
        <f t="shared" si="59"/>
        <v>87.791954379999993</v>
      </c>
      <c r="GZ45" s="1">
        <f t="shared" si="59"/>
        <v>23.8022712</v>
      </c>
      <c r="HA45" s="1">
        <f t="shared" si="59"/>
        <v>116.13085344</v>
      </c>
      <c r="HB45" s="1">
        <f t="shared" si="59"/>
        <v>0</v>
      </c>
      <c r="HC45" s="1">
        <f t="shared" si="59"/>
        <v>40.525957999999996</v>
      </c>
      <c r="HD45" s="1">
        <f t="shared" si="59"/>
        <v>105.21347512</v>
      </c>
      <c r="HE45" s="1">
        <f t="shared" si="59"/>
        <v>30.653317079999997</v>
      </c>
      <c r="HF45" s="1">
        <f t="shared" si="59"/>
        <v>35.625365759999994</v>
      </c>
      <c r="HG45" s="1">
        <f t="shared" si="59"/>
        <v>0</v>
      </c>
      <c r="HH45" s="1">
        <f t="shared" si="59"/>
        <v>148.49931039999998</v>
      </c>
      <c r="HI45" s="1">
        <f t="shared" si="59"/>
        <v>0</v>
      </c>
      <c r="HJ45" s="1">
        <f t="shared" si="59"/>
        <v>19.635744599999995</v>
      </c>
      <c r="HK45" s="1">
        <f t="shared" si="59"/>
        <v>0</v>
      </c>
      <c r="HL45" s="1">
        <f t="shared" si="59"/>
        <v>19.233619879999999</v>
      </c>
      <c r="HM45" s="1">
        <f t="shared" si="59"/>
        <v>110.57883187999998</v>
      </c>
      <c r="HN45" s="1">
        <f t="shared" si="59"/>
        <v>58.898489999999995</v>
      </c>
      <c r="HO45" s="1">
        <f t="shared" si="59"/>
        <v>81.716159999999988</v>
      </c>
      <c r="HP45" s="1">
        <f t="shared" si="59"/>
        <v>33.080165999999998</v>
      </c>
      <c r="HQ45" s="1">
        <f t="shared" si="59"/>
        <v>109.16743799999999</v>
      </c>
      <c r="HR45" s="1">
        <f t="shared" si="59"/>
        <v>33.152112000000002</v>
      </c>
      <c r="HS45" s="1">
        <f t="shared" si="59"/>
        <v>80.571616000000006</v>
      </c>
      <c r="HT45" s="1">
        <f t="shared" si="59"/>
        <v>98.298648</v>
      </c>
      <c r="HU45" s="1">
        <f t="shared" si="59"/>
        <v>85.069924999999998</v>
      </c>
      <c r="HV45" s="1">
        <f t="shared" si="59"/>
        <v>103.357891</v>
      </c>
      <c r="HW45" s="1">
        <f t="shared" si="59"/>
        <v>21.683250000000001</v>
      </c>
      <c r="HX45" s="1">
        <f t="shared" si="59"/>
        <v>55.205729999999996</v>
      </c>
      <c r="HY45" s="1">
        <f t="shared" si="59"/>
        <v>140.26488000000001</v>
      </c>
      <c r="HZ45" s="1">
        <f t="shared" si="59"/>
        <v>130.72805</v>
      </c>
      <c r="IA45" s="1">
        <f t="shared" si="59"/>
        <v>0</v>
      </c>
      <c r="IB45" s="1">
        <f t="shared" si="59"/>
        <v>0</v>
      </c>
      <c r="IC45" s="1">
        <f t="shared" si="59"/>
        <v>64.626562000000007</v>
      </c>
      <c r="ID45" s="1">
        <f t="shared" si="59"/>
        <v>0</v>
      </c>
      <c r="IE45" s="1">
        <f t="shared" si="59"/>
        <v>0</v>
      </c>
      <c r="IF45" s="1">
        <f t="shared" si="59"/>
        <v>0</v>
      </c>
      <c r="IG45" s="1">
        <f t="shared" si="59"/>
        <v>0</v>
      </c>
      <c r="IH45" s="1">
        <f t="shared" si="59"/>
        <v>0</v>
      </c>
      <c r="II45" s="1">
        <f t="shared" si="59"/>
        <v>0</v>
      </c>
      <c r="IJ45" s="1">
        <f t="shared" si="59"/>
        <v>0</v>
      </c>
      <c r="IK45" s="1">
        <f t="shared" si="59"/>
        <v>0</v>
      </c>
      <c r="IL45" s="1">
        <f t="shared" si="59"/>
        <v>0</v>
      </c>
      <c r="IM45" s="1">
        <f t="shared" si="59"/>
        <v>131.878592</v>
      </c>
      <c r="IN45" s="1">
        <f t="shared" si="59"/>
        <v>79.930642000000006</v>
      </c>
      <c r="IO45" s="1">
        <f t="shared" si="59"/>
        <v>42.763619999999996</v>
      </c>
      <c r="IP45" s="1">
        <f t="shared" si="59"/>
        <v>78.566249999999997</v>
      </c>
      <c r="IQ45" s="1">
        <f t="shared" si="59"/>
        <v>59.194240000000001</v>
      </c>
      <c r="IR45" s="1">
        <f t="shared" si="59"/>
        <v>81.081628000000009</v>
      </c>
      <c r="IS45" s="1">
        <f t="shared" si="59"/>
        <v>0</v>
      </c>
      <c r="IT45" s="1">
        <f t="shared" si="59"/>
        <v>128.52936</v>
      </c>
      <c r="IU45" s="1">
        <f t="shared" si="59"/>
        <v>66.646655999999993</v>
      </c>
      <c r="IV45" s="1">
        <f t="shared" si="59"/>
        <v>0</v>
      </c>
      <c r="IW45" s="1">
        <f t="shared" si="59"/>
        <v>76.966874000000004</v>
      </c>
      <c r="IX45" s="1">
        <f t="shared" si="59"/>
        <v>89.212615999999997</v>
      </c>
      <c r="IY45" s="1">
        <f t="shared" si="59"/>
        <v>70.545869999999994</v>
      </c>
      <c r="IZ45" s="1">
        <f t="shared" si="59"/>
        <v>87.593966999999992</v>
      </c>
      <c r="JA45" s="1">
        <f t="shared" ref="JA45:LL45" si="60">JA24*JA13</f>
        <v>76.031448999999995</v>
      </c>
      <c r="JB45" s="1">
        <f t="shared" si="60"/>
        <v>77.675117</v>
      </c>
      <c r="JC45" s="1">
        <f t="shared" si="60"/>
        <v>63.268250000000002</v>
      </c>
      <c r="JD45" s="1">
        <f t="shared" si="60"/>
        <v>34.727719999999998</v>
      </c>
      <c r="JE45" s="1">
        <f t="shared" si="60"/>
        <v>78.780059999999992</v>
      </c>
      <c r="JF45" s="1">
        <f t="shared" si="60"/>
        <v>0</v>
      </c>
      <c r="JG45" s="1">
        <f t="shared" si="60"/>
        <v>11.731116800000001</v>
      </c>
      <c r="JH45" s="1">
        <f t="shared" si="60"/>
        <v>13.47978</v>
      </c>
      <c r="JI45" s="1">
        <f t="shared" si="60"/>
        <v>54.410719999999998</v>
      </c>
      <c r="JJ45" s="1">
        <f t="shared" si="60"/>
        <v>37.358160000000005</v>
      </c>
      <c r="JK45" s="1">
        <f t="shared" si="60"/>
        <v>11.50216</v>
      </c>
      <c r="JL45" s="1">
        <f t="shared" si="60"/>
        <v>64.083548000000008</v>
      </c>
      <c r="JM45" s="1">
        <f t="shared" si="60"/>
        <v>15.140749999999999</v>
      </c>
      <c r="JN45" s="1">
        <f t="shared" si="60"/>
        <v>37.589081999999998</v>
      </c>
      <c r="JO45" s="1">
        <f t="shared" si="60"/>
        <v>0</v>
      </c>
      <c r="JP45" s="1">
        <f t="shared" si="60"/>
        <v>71.25676</v>
      </c>
      <c r="JQ45" s="1">
        <f t="shared" si="60"/>
        <v>73.543053999999984</v>
      </c>
      <c r="JR45" s="1">
        <f t="shared" si="60"/>
        <v>0</v>
      </c>
      <c r="JS45" s="1">
        <f t="shared" si="60"/>
        <v>76.483816000000004</v>
      </c>
      <c r="JT45" s="1">
        <f t="shared" si="60"/>
        <v>0</v>
      </c>
      <c r="JU45" s="1">
        <f t="shared" si="60"/>
        <v>0</v>
      </c>
      <c r="JV45" s="1">
        <f t="shared" si="60"/>
        <v>98.488488000000004</v>
      </c>
      <c r="JW45" s="1">
        <f t="shared" si="60"/>
        <v>90.492623999999992</v>
      </c>
      <c r="JX45" s="1">
        <f t="shared" si="60"/>
        <v>90.228252999999995</v>
      </c>
      <c r="JY45" s="1">
        <f t="shared" si="60"/>
        <v>90.166445599999989</v>
      </c>
      <c r="JZ45" s="1">
        <f t="shared" si="60"/>
        <v>133.07102399999999</v>
      </c>
      <c r="KA45" s="1">
        <f t="shared" si="60"/>
        <v>90.004885099999981</v>
      </c>
      <c r="KB45" s="1">
        <f t="shared" si="60"/>
        <v>135.66575771999999</v>
      </c>
      <c r="KC45" s="1">
        <f t="shared" si="60"/>
        <v>138.4448845</v>
      </c>
      <c r="KD45" s="1">
        <f t="shared" si="60"/>
        <v>95.992206119999992</v>
      </c>
      <c r="KE45" s="1">
        <f t="shared" si="60"/>
        <v>127.43087000000001</v>
      </c>
      <c r="KF45" s="1">
        <f t="shared" si="60"/>
        <v>106.61516999999999</v>
      </c>
      <c r="KG45" s="1">
        <f t="shared" si="60"/>
        <v>89.338176719999993</v>
      </c>
      <c r="KH45" s="1">
        <f t="shared" si="60"/>
        <v>127.03906169999999</v>
      </c>
      <c r="KI45" s="1">
        <f t="shared" si="60"/>
        <v>14.023070099999998</v>
      </c>
      <c r="KJ45" s="1">
        <f t="shared" si="60"/>
        <v>81.447795599999992</v>
      </c>
      <c r="KK45" s="1">
        <f t="shared" si="60"/>
        <v>81.177626919999994</v>
      </c>
      <c r="KL45" s="1">
        <f t="shared" si="60"/>
        <v>102.192336</v>
      </c>
      <c r="KM45" s="1">
        <f t="shared" si="60"/>
        <v>0</v>
      </c>
      <c r="KN45" s="1">
        <f t="shared" si="60"/>
        <v>0</v>
      </c>
      <c r="KO45" s="1">
        <f t="shared" si="60"/>
        <v>0</v>
      </c>
      <c r="KP45" s="1">
        <f t="shared" si="60"/>
        <v>0</v>
      </c>
      <c r="KQ45" s="1">
        <f t="shared" si="60"/>
        <v>0</v>
      </c>
      <c r="KR45" s="1">
        <f t="shared" si="60"/>
        <v>0</v>
      </c>
      <c r="KS45" s="1">
        <f t="shared" si="60"/>
        <v>0</v>
      </c>
      <c r="KT45" s="1">
        <f t="shared" si="60"/>
        <v>0</v>
      </c>
      <c r="KU45" s="1">
        <f t="shared" si="60"/>
        <v>0</v>
      </c>
      <c r="KV45" s="1">
        <f t="shared" si="60"/>
        <v>0</v>
      </c>
      <c r="KW45" s="1">
        <f t="shared" si="60"/>
        <v>0</v>
      </c>
      <c r="KX45" s="1">
        <f t="shared" si="60"/>
        <v>0</v>
      </c>
      <c r="KY45" s="1">
        <f t="shared" si="60"/>
        <v>0</v>
      </c>
      <c r="KZ45" s="1">
        <f t="shared" si="60"/>
        <v>0</v>
      </c>
      <c r="LA45" s="1">
        <f t="shared" si="60"/>
        <v>0</v>
      </c>
      <c r="LB45" s="1">
        <f t="shared" si="60"/>
        <v>0</v>
      </c>
      <c r="LC45" s="1">
        <f t="shared" si="60"/>
        <v>0</v>
      </c>
      <c r="LD45" s="1">
        <f t="shared" si="60"/>
        <v>0</v>
      </c>
      <c r="LE45" s="1">
        <f t="shared" si="60"/>
        <v>0</v>
      </c>
      <c r="LF45" s="1">
        <f t="shared" si="60"/>
        <v>24.706682000000001</v>
      </c>
      <c r="LG45" s="1">
        <f t="shared" si="60"/>
        <v>62.740864999999999</v>
      </c>
      <c r="LH45" s="1">
        <f t="shared" si="60"/>
        <v>67.750984639999999</v>
      </c>
      <c r="LI45" s="1">
        <f t="shared" si="60"/>
        <v>19.518318960000002</v>
      </c>
      <c r="LJ45" s="1">
        <f t="shared" si="60"/>
        <v>11.683319000000001</v>
      </c>
      <c r="LK45" s="1">
        <f t="shared" si="60"/>
        <v>0</v>
      </c>
      <c r="LL45" s="1">
        <f t="shared" si="60"/>
        <v>0</v>
      </c>
      <c r="LM45" s="1">
        <f t="shared" ref="LM45:ND45" si="61">LM24*LM13</f>
        <v>0</v>
      </c>
      <c r="LN45" s="1">
        <f t="shared" si="61"/>
        <v>0</v>
      </c>
      <c r="LO45" s="1">
        <f t="shared" si="61"/>
        <v>0</v>
      </c>
      <c r="LP45" s="1">
        <f t="shared" si="61"/>
        <v>0</v>
      </c>
      <c r="LQ45" s="1">
        <f t="shared" si="61"/>
        <v>0</v>
      </c>
      <c r="LR45" s="1">
        <f t="shared" si="61"/>
        <v>0</v>
      </c>
      <c r="LS45" s="1">
        <f t="shared" si="61"/>
        <v>31.7554348</v>
      </c>
      <c r="LT45" s="1">
        <f t="shared" si="61"/>
        <v>13.121777759999999</v>
      </c>
      <c r="LU45" s="1">
        <f t="shared" si="61"/>
        <v>78.984820639999981</v>
      </c>
      <c r="LV45" s="1">
        <f t="shared" si="61"/>
        <v>15.685870199999998</v>
      </c>
      <c r="LW45" s="1">
        <f t="shared" si="61"/>
        <v>29.164652999999998</v>
      </c>
      <c r="LX45" s="1">
        <f t="shared" si="61"/>
        <v>0</v>
      </c>
      <c r="LY45" s="1">
        <f t="shared" si="61"/>
        <v>94.717134000000001</v>
      </c>
      <c r="LZ45" s="1">
        <f t="shared" si="61"/>
        <v>75.042777240000007</v>
      </c>
      <c r="MA45" s="1">
        <f t="shared" si="61"/>
        <v>54.550844400000003</v>
      </c>
      <c r="MB45" s="1">
        <f t="shared" si="61"/>
        <v>128.48668560000002</v>
      </c>
      <c r="MC45" s="1">
        <f t="shared" si="61"/>
        <v>0</v>
      </c>
      <c r="MD45" s="1">
        <f t="shared" si="61"/>
        <v>0</v>
      </c>
      <c r="ME45" s="1">
        <f t="shared" si="61"/>
        <v>0</v>
      </c>
      <c r="MF45" s="1">
        <f t="shared" si="61"/>
        <v>0</v>
      </c>
      <c r="MG45" s="1">
        <f t="shared" si="61"/>
        <v>10.985267760000001</v>
      </c>
      <c r="MH45" s="1">
        <f t="shared" si="61"/>
        <v>68.0766706</v>
      </c>
      <c r="MI45" s="1">
        <f t="shared" si="61"/>
        <v>49.903471439999997</v>
      </c>
      <c r="MJ45" s="1">
        <f t="shared" si="61"/>
        <v>78.405544759999998</v>
      </c>
      <c r="MK45" s="1">
        <f t="shared" si="61"/>
        <v>38.01680064</v>
      </c>
      <c r="ML45" s="1">
        <f t="shared" si="61"/>
        <v>69.708332839999997</v>
      </c>
      <c r="MM45" s="1">
        <f t="shared" si="61"/>
        <v>97.177763760000005</v>
      </c>
      <c r="MN45" s="1">
        <f t="shared" si="61"/>
        <v>0</v>
      </c>
      <c r="MO45" s="1">
        <f t="shared" si="61"/>
        <v>0</v>
      </c>
      <c r="MP45" s="1">
        <f t="shared" si="61"/>
        <v>0</v>
      </c>
      <c r="MQ45" s="1">
        <f t="shared" si="61"/>
        <v>0</v>
      </c>
      <c r="MR45" s="1">
        <f t="shared" si="61"/>
        <v>14.282924</v>
      </c>
      <c r="MS45" s="1">
        <f t="shared" si="61"/>
        <v>1.1764375999999999</v>
      </c>
      <c r="MT45" s="1">
        <f t="shared" si="61"/>
        <v>18.096169999999997</v>
      </c>
      <c r="MU45" s="1">
        <f t="shared" si="61"/>
        <v>0</v>
      </c>
      <c r="MV45" s="1">
        <f t="shared" si="61"/>
        <v>0</v>
      </c>
      <c r="MW45" s="1">
        <f t="shared" si="61"/>
        <v>91.801528059999995</v>
      </c>
      <c r="MX45" s="1">
        <f t="shared" si="61"/>
        <v>91.788137460000002</v>
      </c>
      <c r="MY45" s="1">
        <f t="shared" si="61"/>
        <v>0</v>
      </c>
      <c r="MZ45" s="1">
        <f t="shared" si="61"/>
        <v>0</v>
      </c>
      <c r="NA45" s="1">
        <f t="shared" si="61"/>
        <v>0</v>
      </c>
      <c r="NB45" s="1">
        <f t="shared" si="61"/>
        <v>0</v>
      </c>
      <c r="NC45" s="1">
        <f t="shared" si="61"/>
        <v>0</v>
      </c>
      <c r="ND45" s="1">
        <f t="shared" si="61"/>
        <v>0</v>
      </c>
      <c r="NE45" s="41">
        <f t="shared" si="43"/>
        <v>16899.965095060001</v>
      </c>
      <c r="NF45" s="1">
        <v>16900.053096</v>
      </c>
    </row>
    <row r="46" spans="1:374">
      <c r="A46" s="1" t="s">
        <v>403</v>
      </c>
      <c r="D46" s="1">
        <f>D25*D13</f>
        <v>207.860973</v>
      </c>
      <c r="E46" s="1">
        <f t="shared" ref="E46:BP46" si="62">E25*E13</f>
        <v>225.798531</v>
      </c>
      <c r="F46" s="1">
        <f t="shared" si="62"/>
        <v>166.72458782608695</v>
      </c>
      <c r="G46" s="1">
        <f t="shared" si="62"/>
        <v>219.21899999999999</v>
      </c>
      <c r="H46" s="1">
        <f t="shared" si="62"/>
        <v>166.83920556521741</v>
      </c>
      <c r="I46" s="1">
        <f t="shared" si="62"/>
        <v>132.90876900000001</v>
      </c>
      <c r="J46" s="1">
        <f t="shared" si="62"/>
        <v>166.80500869565219</v>
      </c>
      <c r="K46" s="1">
        <f t="shared" si="62"/>
        <v>198.47516243478265</v>
      </c>
      <c r="L46" s="1">
        <f t="shared" si="62"/>
        <v>166.584</v>
      </c>
      <c r="M46" s="1">
        <f t="shared" si="62"/>
        <v>222.21078400000005</v>
      </c>
      <c r="N46" s="1">
        <f t="shared" si="62"/>
        <v>179.52302800000001</v>
      </c>
      <c r="O46" s="1">
        <f t="shared" si="62"/>
        <v>166.75190400000005</v>
      </c>
      <c r="P46" s="1">
        <f t="shared" si="62"/>
        <v>179.85359</v>
      </c>
      <c r="Q46" s="1">
        <f t="shared" si="62"/>
        <v>169.65840278260868</v>
      </c>
      <c r="R46" s="1">
        <f t="shared" si="62"/>
        <v>118.47249000000001</v>
      </c>
      <c r="S46" s="1">
        <f t="shared" si="62"/>
        <v>222.26619130434784</v>
      </c>
      <c r="T46" s="1">
        <f t="shared" si="62"/>
        <v>224.36236400000001</v>
      </c>
      <c r="U46" s="1">
        <f t="shared" si="62"/>
        <v>166.67444591304348</v>
      </c>
      <c r="V46" s="1">
        <f t="shared" si="62"/>
        <v>250.12607930434783</v>
      </c>
      <c r="W46" s="1">
        <f t="shared" si="62"/>
        <v>166.73815791304347</v>
      </c>
      <c r="X46" s="1">
        <f t="shared" si="62"/>
        <v>250.20161739130441</v>
      </c>
      <c r="Y46" s="1">
        <f t="shared" si="62"/>
        <v>250.03752626086961</v>
      </c>
      <c r="Z46" s="1">
        <f t="shared" si="62"/>
        <v>222.20083478260872</v>
      </c>
      <c r="AA46" s="1">
        <f t="shared" si="62"/>
        <v>50.01024695652174</v>
      </c>
      <c r="AB46" s="1">
        <f t="shared" si="62"/>
        <v>50.042720000000003</v>
      </c>
      <c r="AC46" s="1">
        <f t="shared" si="62"/>
        <v>50.013704347826085</v>
      </c>
      <c r="AD46" s="1">
        <f t="shared" si="62"/>
        <v>33.343520000000005</v>
      </c>
      <c r="AE46" s="1">
        <f t="shared" si="62"/>
        <v>50.041453913043483</v>
      </c>
      <c r="AF46" s="1">
        <f t="shared" si="62"/>
        <v>50.037321739130441</v>
      </c>
      <c r="AG46" s="1">
        <f t="shared" si="62"/>
        <v>50.025686956521746</v>
      </c>
      <c r="AH46" s="1">
        <f t="shared" si="62"/>
        <v>2.7781217391304351</v>
      </c>
      <c r="AI46" s="1">
        <f t="shared" si="62"/>
        <v>2.7801043478260876</v>
      </c>
      <c r="AJ46" s="1">
        <f t="shared" si="62"/>
        <v>133.28186156521741</v>
      </c>
      <c r="AK46" s="1">
        <f t="shared" si="62"/>
        <v>133.28484173913046</v>
      </c>
      <c r="AL46" s="1">
        <f t="shared" si="62"/>
        <v>133.41037913043479</v>
      </c>
      <c r="AM46" s="1">
        <f t="shared" si="62"/>
        <v>200.06206191304346</v>
      </c>
      <c r="AN46" s="1">
        <f t="shared" si="62"/>
        <v>50.015165217391306</v>
      </c>
      <c r="AO46" s="1">
        <f t="shared" si="62"/>
        <v>125.49854747826089</v>
      </c>
      <c r="AP46" s="1">
        <f t="shared" si="62"/>
        <v>29.870400000000004</v>
      </c>
      <c r="AQ46" s="1">
        <f t="shared" si="62"/>
        <v>30.004800000000003</v>
      </c>
      <c r="AR46" s="1">
        <f t="shared" si="62"/>
        <v>75.053567999999999</v>
      </c>
      <c r="AS46" s="1">
        <f t="shared" si="62"/>
        <v>15.002999999999998</v>
      </c>
      <c r="AT46" s="1">
        <f t="shared" si="62"/>
        <v>33.358476521739128</v>
      </c>
      <c r="AU46" s="1">
        <f t="shared" si="62"/>
        <v>414.34368417391306</v>
      </c>
      <c r="AV46" s="1">
        <f t="shared" si="62"/>
        <v>42.838305391304345</v>
      </c>
      <c r="AW46" s="1">
        <f t="shared" si="62"/>
        <v>33.353669565217395</v>
      </c>
      <c r="AX46" s="1">
        <f t="shared" si="62"/>
        <v>115.84905000000001</v>
      </c>
      <c r="AY46" s="1">
        <f t="shared" si="62"/>
        <v>310.25375999999994</v>
      </c>
      <c r="AZ46" s="1">
        <f t="shared" si="62"/>
        <v>75.065071304347825</v>
      </c>
      <c r="BA46" s="1">
        <f t="shared" si="62"/>
        <v>105.70886260869565</v>
      </c>
      <c r="BB46" s="1">
        <f t="shared" si="62"/>
        <v>75.008848695652176</v>
      </c>
      <c r="BC46" s="1">
        <f t="shared" si="62"/>
        <v>303.91200000000003</v>
      </c>
      <c r="BD46" s="1">
        <f t="shared" si="62"/>
        <v>50.022114782608703</v>
      </c>
      <c r="BE46" s="1">
        <f t="shared" si="62"/>
        <v>347.87090086956522</v>
      </c>
      <c r="BF46" s="1">
        <f t="shared" si="62"/>
        <v>75.148257391304341</v>
      </c>
      <c r="BG46" s="1">
        <f t="shared" si="62"/>
        <v>119.81832799999999</v>
      </c>
      <c r="BH46" s="1">
        <f t="shared" si="62"/>
        <v>180.25379999999998</v>
      </c>
      <c r="BI46" s="1">
        <f t="shared" si="62"/>
        <v>118.84637300000001</v>
      </c>
      <c r="BJ46" s="1">
        <f t="shared" si="62"/>
        <v>211.44034782608702</v>
      </c>
      <c r="BK46" s="1">
        <f t="shared" si="62"/>
        <v>384.0674643478261</v>
      </c>
      <c r="BL46" s="1">
        <f t="shared" si="62"/>
        <v>462.29699339130445</v>
      </c>
      <c r="BM46" s="1">
        <f t="shared" si="62"/>
        <v>224.69877000000002</v>
      </c>
      <c r="BN46" s="1">
        <f t="shared" si="62"/>
        <v>297.50405000000001</v>
      </c>
      <c r="BO46" s="1">
        <f t="shared" si="62"/>
        <v>245.99244521739132</v>
      </c>
      <c r="BP46" s="1">
        <f t="shared" si="62"/>
        <v>164.84248695652175</v>
      </c>
      <c r="BQ46" s="1">
        <f t="shared" ref="BQ46:EB46" si="63">BQ25*BQ13</f>
        <v>288.10856139130442</v>
      </c>
      <c r="BR46" s="1">
        <f t="shared" si="63"/>
        <v>164.82939478260872</v>
      </c>
      <c r="BS46" s="1">
        <f t="shared" si="63"/>
        <v>166.78562504347829</v>
      </c>
      <c r="BT46" s="1">
        <f t="shared" si="63"/>
        <v>399.91241739130442</v>
      </c>
      <c r="BU46" s="1">
        <f t="shared" si="63"/>
        <v>200.10037773913044</v>
      </c>
      <c r="BV46" s="1">
        <f t="shared" si="63"/>
        <v>370.87194017391306</v>
      </c>
      <c r="BW46" s="1">
        <f t="shared" si="63"/>
        <v>375.07667895652173</v>
      </c>
      <c r="BX46" s="1">
        <f t="shared" si="63"/>
        <v>166.75462678260871</v>
      </c>
      <c r="BY46" s="1">
        <f t="shared" si="63"/>
        <v>250.59081391304352</v>
      </c>
      <c r="BZ46" s="1">
        <f t="shared" si="63"/>
        <v>251.87566747826091</v>
      </c>
      <c r="CA46" s="1">
        <f t="shared" si="63"/>
        <v>251.80924939130435</v>
      </c>
      <c r="CB46" s="1">
        <f t="shared" si="63"/>
        <v>250.76681182608698</v>
      </c>
      <c r="CC46" s="1">
        <f t="shared" si="63"/>
        <v>166.66374956521742</v>
      </c>
      <c r="CD46" s="1">
        <f t="shared" si="63"/>
        <v>100.04300660869565</v>
      </c>
      <c r="CE46" s="1">
        <f t="shared" si="63"/>
        <v>168.60571826086957</v>
      </c>
      <c r="CF46" s="1">
        <f t="shared" si="63"/>
        <v>250.21357078260871</v>
      </c>
      <c r="CG46" s="1">
        <f t="shared" si="63"/>
        <v>217.63379478260873</v>
      </c>
      <c r="CH46" s="1">
        <f t="shared" si="63"/>
        <v>250.79628521739133</v>
      </c>
      <c r="CI46" s="1">
        <f t="shared" si="63"/>
        <v>166.78626086956521</v>
      </c>
      <c r="CJ46" s="1">
        <f t="shared" si="63"/>
        <v>133.30598400000002</v>
      </c>
      <c r="CK46" s="1">
        <f t="shared" si="63"/>
        <v>177.80428521739131</v>
      </c>
      <c r="CL46" s="1">
        <f t="shared" si="63"/>
        <v>119.89369799999999</v>
      </c>
      <c r="CM46" s="1">
        <f t="shared" si="63"/>
        <v>133.42085565217391</v>
      </c>
      <c r="CN46" s="1">
        <f t="shared" si="63"/>
        <v>241.61376000000001</v>
      </c>
      <c r="CO46" s="1">
        <f t="shared" si="63"/>
        <v>241.41377699999998</v>
      </c>
      <c r="CP46" s="1">
        <f t="shared" si="63"/>
        <v>33.338683130434781</v>
      </c>
      <c r="CQ46" s="1">
        <f t="shared" si="63"/>
        <v>33.345113043478264</v>
      </c>
      <c r="CR46" s="1">
        <f t="shared" si="63"/>
        <v>166.75095652173917</v>
      </c>
      <c r="CS46" s="1">
        <f t="shared" si="63"/>
        <v>224.76535200000001</v>
      </c>
      <c r="CT46" s="1">
        <f t="shared" si="63"/>
        <v>130.454114</v>
      </c>
      <c r="CU46" s="1">
        <f t="shared" si="63"/>
        <v>301.32525500000003</v>
      </c>
      <c r="CV46" s="1">
        <f t="shared" si="63"/>
        <v>148.01056599999998</v>
      </c>
      <c r="CW46" s="1">
        <f t="shared" si="63"/>
        <v>224.66536800000003</v>
      </c>
      <c r="CX46" s="1">
        <f t="shared" si="63"/>
        <v>132.10098782608696</v>
      </c>
      <c r="CY46" s="1">
        <f t="shared" si="63"/>
        <v>4.1698782608695657</v>
      </c>
      <c r="CZ46" s="1">
        <f t="shared" si="63"/>
        <v>8.335241739130435</v>
      </c>
      <c r="DA46" s="1">
        <f t="shared" si="63"/>
        <v>250.0459742608696</v>
      </c>
      <c r="DB46" s="1">
        <f t="shared" si="63"/>
        <v>242.788973</v>
      </c>
      <c r="DC46" s="1">
        <f t="shared" si="63"/>
        <v>179.03682999999998</v>
      </c>
      <c r="DD46" s="1">
        <f t="shared" si="63"/>
        <v>179.858</v>
      </c>
      <c r="DE46" s="1">
        <f t="shared" si="63"/>
        <v>133.41089947826089</v>
      </c>
      <c r="DF46" s="1">
        <f t="shared" si="63"/>
        <v>250.09804800000001</v>
      </c>
      <c r="DG46" s="1">
        <f t="shared" si="63"/>
        <v>267.02314434782608</v>
      </c>
      <c r="DH46" s="1">
        <f t="shared" si="63"/>
        <v>263.30132034782611</v>
      </c>
      <c r="DI46" s="1">
        <f t="shared" si="63"/>
        <v>133.43165217391305</v>
      </c>
      <c r="DJ46" s="1">
        <f t="shared" si="63"/>
        <v>262.62733913043479</v>
      </c>
      <c r="DK46" s="1">
        <f t="shared" si="63"/>
        <v>299.39709600000003</v>
      </c>
      <c r="DL46" s="1">
        <f t="shared" si="63"/>
        <v>216.55138499999998</v>
      </c>
      <c r="DM46" s="1">
        <f t="shared" si="63"/>
        <v>222.42960695652178</v>
      </c>
      <c r="DN46" s="1">
        <f t="shared" si="63"/>
        <v>222.33702400000004</v>
      </c>
      <c r="DO46" s="1">
        <f t="shared" si="63"/>
        <v>222.57927513043481</v>
      </c>
      <c r="DP46" s="1">
        <f t="shared" si="63"/>
        <v>247.25739130434786</v>
      </c>
      <c r="DQ46" s="1">
        <f t="shared" si="63"/>
        <v>50.032862608695659</v>
      </c>
      <c r="DR46" s="1">
        <f t="shared" si="63"/>
        <v>33.489398260869571</v>
      </c>
      <c r="DS46" s="1">
        <f t="shared" si="63"/>
        <v>49.774191304347838</v>
      </c>
      <c r="DT46" s="1">
        <f t="shared" si="63"/>
        <v>75.229996521739125</v>
      </c>
      <c r="DU46" s="1">
        <f t="shared" si="63"/>
        <v>75.006302608695663</v>
      </c>
      <c r="DV46" s="1">
        <f t="shared" si="63"/>
        <v>75.042093913043487</v>
      </c>
      <c r="DW46" s="1">
        <f t="shared" si="63"/>
        <v>75.073960347826088</v>
      </c>
      <c r="DX46" s="1">
        <f t="shared" si="63"/>
        <v>8.33480347826087</v>
      </c>
      <c r="DY46" s="1">
        <f t="shared" si="63"/>
        <v>50.903478260869569</v>
      </c>
      <c r="DZ46" s="1">
        <f t="shared" si="63"/>
        <v>316.91653565217399</v>
      </c>
      <c r="EA46" s="1">
        <f t="shared" si="63"/>
        <v>316.93695652173915</v>
      </c>
      <c r="EB46" s="1">
        <f t="shared" si="63"/>
        <v>16.679986086956522</v>
      </c>
      <c r="EC46" s="1">
        <f t="shared" ref="EC46:GN46" si="64">EC25*EC13</f>
        <v>4.1690295652173912</v>
      </c>
      <c r="ED46" s="1">
        <f t="shared" si="64"/>
        <v>300.81594991304348</v>
      </c>
      <c r="EE46" s="1">
        <f t="shared" si="64"/>
        <v>12.506942608695654</v>
      </c>
      <c r="EF46" s="1">
        <f t="shared" si="64"/>
        <v>3.7368000000000001</v>
      </c>
      <c r="EG46" s="1">
        <f t="shared" si="64"/>
        <v>195.50020730434787</v>
      </c>
      <c r="EH46" s="1">
        <f t="shared" si="64"/>
        <v>58.340375652173918</v>
      </c>
      <c r="EI46" s="1">
        <f t="shared" si="64"/>
        <v>7.0848300000000002</v>
      </c>
      <c r="EJ46" s="1">
        <f t="shared" si="64"/>
        <v>12.693060000000001</v>
      </c>
      <c r="EK46" s="1">
        <f t="shared" si="64"/>
        <v>198.19331299999999</v>
      </c>
      <c r="EL46" s="1">
        <f t="shared" si="64"/>
        <v>120.50374799999999</v>
      </c>
      <c r="EM46" s="1">
        <f t="shared" si="64"/>
        <v>180.060192</v>
      </c>
      <c r="EN46" s="1">
        <f t="shared" si="64"/>
        <v>180.02611200000001</v>
      </c>
      <c r="EO46" s="1">
        <f t="shared" si="64"/>
        <v>325.30428800000004</v>
      </c>
      <c r="EP46" s="1">
        <f t="shared" si="64"/>
        <v>251.08187826086959</v>
      </c>
      <c r="EQ46" s="1">
        <f t="shared" si="64"/>
        <v>329.58313739130438</v>
      </c>
      <c r="ER46" s="1">
        <f t="shared" si="64"/>
        <v>166.59880904347824</v>
      </c>
      <c r="ES46" s="1">
        <f t="shared" si="64"/>
        <v>265.21876173913051</v>
      </c>
      <c r="ET46" s="1">
        <f t="shared" si="64"/>
        <v>77.482518260869583</v>
      </c>
      <c r="EU46" s="1">
        <f t="shared" si="64"/>
        <v>100.09150608695651</v>
      </c>
      <c r="EV46" s="1">
        <f t="shared" si="64"/>
        <v>75.039533913043485</v>
      </c>
      <c r="EW46" s="1">
        <f t="shared" si="64"/>
        <v>166.76434782608695</v>
      </c>
      <c r="EX46" s="1">
        <f t="shared" si="64"/>
        <v>166.68994086956522</v>
      </c>
      <c r="EY46" s="1">
        <f t="shared" si="64"/>
        <v>166.80447582608696</v>
      </c>
      <c r="EZ46" s="1">
        <f t="shared" si="64"/>
        <v>220.89112499999996</v>
      </c>
      <c r="FA46" s="1">
        <f t="shared" si="64"/>
        <v>166.66437843478261</v>
      </c>
      <c r="FB46" s="1">
        <f t="shared" si="64"/>
        <v>222.41373495652175</v>
      </c>
      <c r="FC46" s="1">
        <f t="shared" si="64"/>
        <v>166.69640347826089</v>
      </c>
      <c r="FD46" s="1">
        <f t="shared" si="64"/>
        <v>200.08857182608702</v>
      </c>
      <c r="FE46" s="1">
        <f t="shared" si="64"/>
        <v>250.12476104347829</v>
      </c>
      <c r="FF46" s="1">
        <f t="shared" si="64"/>
        <v>200.11236730434786</v>
      </c>
      <c r="FG46" s="1">
        <f t="shared" si="64"/>
        <v>200.00569043478262</v>
      </c>
      <c r="FH46" s="1">
        <f t="shared" si="64"/>
        <v>250.05994017391302</v>
      </c>
      <c r="FI46" s="1">
        <f t="shared" si="64"/>
        <v>250.16386226086959</v>
      </c>
      <c r="FJ46" s="1">
        <f t="shared" si="64"/>
        <v>200.12552904347828</v>
      </c>
      <c r="FK46" s="1">
        <f t="shared" si="64"/>
        <v>11.94875</v>
      </c>
      <c r="FL46" s="1">
        <f t="shared" si="64"/>
        <v>4.54176</v>
      </c>
      <c r="FM46" s="1">
        <f t="shared" si="64"/>
        <v>4.1866000000000003</v>
      </c>
      <c r="FN46" s="1">
        <f t="shared" si="64"/>
        <v>6.3427599999999993</v>
      </c>
      <c r="FO46" s="1">
        <f t="shared" si="64"/>
        <v>224.57220599999999</v>
      </c>
      <c r="FP46" s="1">
        <f t="shared" si="64"/>
        <v>161.41259000000002</v>
      </c>
      <c r="FQ46" s="1">
        <f t="shared" si="64"/>
        <v>238.740736</v>
      </c>
      <c r="FR46" s="1">
        <f t="shared" si="64"/>
        <v>153.804709</v>
      </c>
      <c r="FS46" s="1">
        <f t="shared" si="64"/>
        <v>224.52849999999998</v>
      </c>
      <c r="FT46" s="1">
        <f t="shared" si="64"/>
        <v>149.51636000000002</v>
      </c>
      <c r="FU46" s="1">
        <f t="shared" si="64"/>
        <v>260.38369999999998</v>
      </c>
      <c r="FV46" s="1">
        <f t="shared" si="64"/>
        <v>196.11013399999999</v>
      </c>
      <c r="FW46" s="1">
        <f t="shared" si="64"/>
        <v>153.58237199999999</v>
      </c>
      <c r="FX46" s="1">
        <f t="shared" si="64"/>
        <v>148.70275000000001</v>
      </c>
      <c r="FY46" s="1">
        <f t="shared" si="64"/>
        <v>133.96706</v>
      </c>
      <c r="FZ46" s="1">
        <f t="shared" si="64"/>
        <v>106.86939</v>
      </c>
      <c r="GA46" s="1">
        <f t="shared" si="64"/>
        <v>130.36310499999999</v>
      </c>
      <c r="GB46" s="1">
        <f t="shared" si="64"/>
        <v>102.63797599999999</v>
      </c>
      <c r="GC46" s="1">
        <f t="shared" si="64"/>
        <v>1855.9371599999997</v>
      </c>
      <c r="GD46" s="1">
        <f t="shared" si="64"/>
        <v>45.516659999999995</v>
      </c>
      <c r="GE46" s="1">
        <f t="shared" si="64"/>
        <v>30.718980000000002</v>
      </c>
      <c r="GF46" s="1">
        <f t="shared" si="64"/>
        <v>43.9101</v>
      </c>
      <c r="GG46" s="1">
        <f t="shared" si="64"/>
        <v>28.008499999999998</v>
      </c>
      <c r="GH46" s="1">
        <f t="shared" si="64"/>
        <v>105.62028000000001</v>
      </c>
      <c r="GI46" s="1">
        <f t="shared" si="64"/>
        <v>43.552880999999999</v>
      </c>
      <c r="GJ46" s="1">
        <f t="shared" si="64"/>
        <v>248.94018</v>
      </c>
      <c r="GK46" s="1">
        <f t="shared" si="64"/>
        <v>209.381899</v>
      </c>
      <c r="GL46" s="1">
        <f t="shared" si="64"/>
        <v>162.70429999999999</v>
      </c>
      <c r="GM46" s="1">
        <f t="shared" si="64"/>
        <v>389.28031099999998</v>
      </c>
      <c r="GN46" s="1">
        <f t="shared" si="64"/>
        <v>45.873628000000004</v>
      </c>
      <c r="GO46" s="1">
        <f t="shared" ref="GO46:IZ46" si="65">GO25*GO13</f>
        <v>86.023679999999985</v>
      </c>
      <c r="GP46" s="1">
        <f t="shared" si="65"/>
        <v>53.981118000000009</v>
      </c>
      <c r="GQ46" s="1">
        <f t="shared" si="65"/>
        <v>97.841960000000014</v>
      </c>
      <c r="GR46" s="1">
        <f t="shared" si="65"/>
        <v>79.564219999999992</v>
      </c>
      <c r="GS46" s="1">
        <f t="shared" si="65"/>
        <v>54.029019999999996</v>
      </c>
      <c r="GT46" s="1">
        <f t="shared" si="65"/>
        <v>44.894351999999998</v>
      </c>
      <c r="GU46" s="1">
        <f t="shared" si="65"/>
        <v>81.252570000000006</v>
      </c>
      <c r="GV46" s="1">
        <f t="shared" si="65"/>
        <v>66.66617391304348</v>
      </c>
      <c r="GW46" s="1">
        <f t="shared" si="65"/>
        <v>100.04239443478262</v>
      </c>
      <c r="GX46" s="1">
        <f t="shared" si="65"/>
        <v>66.697366956521748</v>
      </c>
      <c r="GY46" s="1">
        <f t="shared" si="65"/>
        <v>200.44587408695656</v>
      </c>
      <c r="GZ46" s="1">
        <f t="shared" si="65"/>
        <v>213.44544834782607</v>
      </c>
      <c r="HA46" s="1">
        <f t="shared" si="65"/>
        <v>220.86033808695657</v>
      </c>
      <c r="HB46" s="1">
        <f t="shared" si="65"/>
        <v>238.76489113043479</v>
      </c>
      <c r="HC46" s="1">
        <f t="shared" si="65"/>
        <v>191.49335652173914</v>
      </c>
      <c r="HD46" s="1">
        <f t="shared" si="65"/>
        <v>175.03586100000001</v>
      </c>
      <c r="HE46" s="1">
        <f t="shared" si="65"/>
        <v>77.057568000000003</v>
      </c>
      <c r="HF46" s="1">
        <f t="shared" si="65"/>
        <v>32.557300869565218</v>
      </c>
      <c r="HG46" s="1">
        <f t="shared" si="65"/>
        <v>19.816592695652176</v>
      </c>
      <c r="HH46" s="1">
        <f t="shared" si="65"/>
        <v>357.81648000000001</v>
      </c>
      <c r="HI46" s="1">
        <f t="shared" si="65"/>
        <v>77.407015000000001</v>
      </c>
      <c r="HJ46" s="1">
        <f t="shared" si="65"/>
        <v>44.421620869565224</v>
      </c>
      <c r="HK46" s="1">
        <f t="shared" si="65"/>
        <v>152.92445000000001</v>
      </c>
      <c r="HL46" s="1">
        <f t="shared" si="65"/>
        <v>110.21322000000001</v>
      </c>
      <c r="HM46" s="1">
        <f t="shared" si="65"/>
        <v>207.44015899999999</v>
      </c>
      <c r="HN46" s="1">
        <f t="shared" si="65"/>
        <v>68.619599999999991</v>
      </c>
      <c r="HO46" s="1">
        <f t="shared" si="65"/>
        <v>196.37414699999997</v>
      </c>
      <c r="HP46" s="1">
        <f t="shared" si="65"/>
        <v>90.839185999999998</v>
      </c>
      <c r="HQ46" s="1">
        <f t="shared" si="65"/>
        <v>258.37552800000003</v>
      </c>
      <c r="HR46" s="1">
        <f t="shared" si="65"/>
        <v>80.347826999999995</v>
      </c>
      <c r="HS46" s="1">
        <f t="shared" si="65"/>
        <v>257.37094400000001</v>
      </c>
      <c r="HT46" s="1">
        <f t="shared" si="65"/>
        <v>66.455423999999994</v>
      </c>
      <c r="HU46" s="1">
        <f t="shared" si="65"/>
        <v>219.32719999999998</v>
      </c>
      <c r="HV46" s="1">
        <f t="shared" si="65"/>
        <v>180.77169599999999</v>
      </c>
      <c r="HW46" s="1">
        <f t="shared" si="65"/>
        <v>66.830500000000001</v>
      </c>
      <c r="HX46" s="1">
        <f t="shared" si="65"/>
        <v>73.826189999999997</v>
      </c>
      <c r="HY46" s="1">
        <f t="shared" si="65"/>
        <v>144.41064</v>
      </c>
      <c r="HZ46" s="1">
        <f t="shared" si="65"/>
        <v>132.42214999999999</v>
      </c>
      <c r="IA46" s="1">
        <f t="shared" si="65"/>
        <v>104.17856399999999</v>
      </c>
      <c r="IB46" s="1">
        <f t="shared" si="65"/>
        <v>103.51398200000001</v>
      </c>
      <c r="IC46" s="1">
        <f t="shared" si="65"/>
        <v>104.95742400000002</v>
      </c>
      <c r="ID46" s="1">
        <f t="shared" si="65"/>
        <v>103.39952000000001</v>
      </c>
      <c r="IE46" s="1">
        <f t="shared" si="65"/>
        <v>104.272025</v>
      </c>
      <c r="IF46" s="1">
        <f t="shared" si="65"/>
        <v>62.854714000000001</v>
      </c>
      <c r="IG46" s="1">
        <f t="shared" si="65"/>
        <v>63.587800000000001</v>
      </c>
      <c r="IH46" s="1">
        <f t="shared" si="65"/>
        <v>8.3288399999999996</v>
      </c>
      <c r="II46" s="1">
        <f t="shared" si="65"/>
        <v>7.6540800000000004</v>
      </c>
      <c r="IJ46" s="1">
        <f t="shared" si="65"/>
        <v>2.981055</v>
      </c>
      <c r="IK46" s="1">
        <f t="shared" si="65"/>
        <v>5.7893400000000002</v>
      </c>
      <c r="IL46" s="1">
        <f t="shared" si="65"/>
        <v>5.9073099999999998</v>
      </c>
      <c r="IM46" s="1">
        <f t="shared" si="65"/>
        <v>145.67983999999998</v>
      </c>
      <c r="IN46" s="1">
        <f t="shared" si="65"/>
        <v>159.331942</v>
      </c>
      <c r="IO46" s="1">
        <f t="shared" si="65"/>
        <v>95.918400000000005</v>
      </c>
      <c r="IP46" s="1">
        <f t="shared" si="65"/>
        <v>131.9913</v>
      </c>
      <c r="IQ46" s="1">
        <f t="shared" si="65"/>
        <v>87.681467999999995</v>
      </c>
      <c r="IR46" s="1">
        <f t="shared" si="65"/>
        <v>132.23379600000001</v>
      </c>
      <c r="IS46" s="1">
        <f t="shared" si="65"/>
        <v>357.81886399999996</v>
      </c>
      <c r="IT46" s="1">
        <f t="shared" si="65"/>
        <v>218.14288600000003</v>
      </c>
      <c r="IU46" s="1">
        <f t="shared" si="65"/>
        <v>158.054396</v>
      </c>
      <c r="IV46" s="1">
        <f t="shared" si="65"/>
        <v>129.418443</v>
      </c>
      <c r="IW46" s="1">
        <f t="shared" si="65"/>
        <v>174.29852400000001</v>
      </c>
      <c r="IX46" s="1">
        <f t="shared" si="65"/>
        <v>59.647969999999994</v>
      </c>
      <c r="IY46" s="1">
        <f t="shared" si="65"/>
        <v>56.697977000000002</v>
      </c>
      <c r="IZ46" s="1">
        <f t="shared" si="65"/>
        <v>139.629987</v>
      </c>
      <c r="JA46" s="1">
        <f t="shared" ref="JA46:LL46" si="66">JA25*JA13</f>
        <v>54.753022999999999</v>
      </c>
      <c r="JB46" s="1">
        <f t="shared" si="66"/>
        <v>57.412043000000004</v>
      </c>
      <c r="JC46" s="1">
        <f t="shared" si="66"/>
        <v>119.197383</v>
      </c>
      <c r="JD46" s="1">
        <f t="shared" si="66"/>
        <v>93.535509999999988</v>
      </c>
      <c r="JE46" s="1">
        <f t="shared" si="66"/>
        <v>151.28054999999998</v>
      </c>
      <c r="JF46" s="1">
        <f t="shared" si="66"/>
        <v>85.250239999999991</v>
      </c>
      <c r="JG46" s="1">
        <f t="shared" si="66"/>
        <v>56.189640000000004</v>
      </c>
      <c r="JH46" s="1">
        <f t="shared" si="66"/>
        <v>21.324570000000001</v>
      </c>
      <c r="JI46" s="1">
        <f t="shared" si="66"/>
        <v>137.91231999999999</v>
      </c>
      <c r="JJ46" s="1">
        <f t="shared" si="66"/>
        <v>37.420319999999997</v>
      </c>
      <c r="JK46" s="1">
        <f t="shared" si="66"/>
        <v>54.116719999999994</v>
      </c>
      <c r="JL46" s="1">
        <f t="shared" si="66"/>
        <v>146.13194000000001</v>
      </c>
      <c r="JM46" s="1">
        <f t="shared" si="66"/>
        <v>21.964749999999999</v>
      </c>
      <c r="JN46" s="1">
        <f t="shared" si="66"/>
        <v>33.006557999999998</v>
      </c>
      <c r="JO46" s="1">
        <f t="shared" si="66"/>
        <v>21.048905000000001</v>
      </c>
      <c r="JP46" s="1">
        <f t="shared" si="66"/>
        <v>105.66499</v>
      </c>
      <c r="JQ46" s="1">
        <f t="shared" si="66"/>
        <v>132.94321299999999</v>
      </c>
      <c r="JR46" s="1">
        <f t="shared" si="66"/>
        <v>91.10619100000001</v>
      </c>
      <c r="JS46" s="1">
        <f t="shared" si="66"/>
        <v>77.904567999999998</v>
      </c>
      <c r="JT46" s="1">
        <f t="shared" si="66"/>
        <v>83.249557999999993</v>
      </c>
      <c r="JU46" s="1">
        <f t="shared" si="66"/>
        <v>77.473462999999995</v>
      </c>
      <c r="JV46" s="1">
        <f t="shared" si="66"/>
        <v>77.610744000000011</v>
      </c>
      <c r="JW46" s="1">
        <f t="shared" si="66"/>
        <v>116.62077599999998</v>
      </c>
      <c r="JX46" s="1">
        <f t="shared" si="66"/>
        <v>137.808425</v>
      </c>
      <c r="JY46" s="1">
        <f t="shared" si="66"/>
        <v>137.73821599999999</v>
      </c>
      <c r="JZ46" s="1">
        <f t="shared" si="66"/>
        <v>147.60176800000002</v>
      </c>
      <c r="KA46" s="1">
        <f t="shared" si="66"/>
        <v>109.47546999999999</v>
      </c>
      <c r="KB46" s="1">
        <f t="shared" si="66"/>
        <v>144.86238299999999</v>
      </c>
      <c r="KC46" s="1">
        <f t="shared" si="66"/>
        <v>217.77847</v>
      </c>
      <c r="KD46" s="1">
        <f t="shared" si="66"/>
        <v>80.720371</v>
      </c>
      <c r="KE46" s="1">
        <f t="shared" si="66"/>
        <v>93.242100000000008</v>
      </c>
      <c r="KF46" s="1">
        <f t="shared" si="66"/>
        <v>195.89454000000001</v>
      </c>
      <c r="KG46" s="1">
        <f t="shared" si="66"/>
        <v>178.34801400000001</v>
      </c>
      <c r="KH46" s="1">
        <f t="shared" si="66"/>
        <v>247.52494500000003</v>
      </c>
      <c r="KI46" s="1">
        <f t="shared" si="66"/>
        <v>154.40743499999999</v>
      </c>
      <c r="KJ46" s="1">
        <f t="shared" si="66"/>
        <v>237.60476</v>
      </c>
      <c r="KK46" s="1">
        <f t="shared" si="66"/>
        <v>163.10736</v>
      </c>
      <c r="KL46" s="1">
        <f t="shared" si="66"/>
        <v>209.62110000000001</v>
      </c>
      <c r="KM46" s="1">
        <f t="shared" si="66"/>
        <v>4.1700480000000004</v>
      </c>
      <c r="KN46" s="1">
        <f t="shared" si="66"/>
        <v>4.2814199999999998</v>
      </c>
      <c r="KO46" s="1">
        <f t="shared" si="66"/>
        <v>5.208120000000001</v>
      </c>
      <c r="KP46" s="1">
        <f t="shared" si="66"/>
        <v>7.7048200000000007</v>
      </c>
      <c r="KQ46" s="1">
        <f t="shared" si="66"/>
        <v>12.13984</v>
      </c>
      <c r="KR46" s="1">
        <f t="shared" si="66"/>
        <v>11.447089999999999</v>
      </c>
      <c r="KS46" s="1">
        <f t="shared" si="66"/>
        <v>4.1665799999999997</v>
      </c>
      <c r="KT46" s="1">
        <f t="shared" si="66"/>
        <v>3.5175800000000002</v>
      </c>
      <c r="KU46" s="1">
        <f t="shared" si="66"/>
        <v>4.1617600000000001</v>
      </c>
      <c r="KV46" s="1">
        <f t="shared" si="66"/>
        <v>2.95282</v>
      </c>
      <c r="KW46" s="1">
        <f t="shared" si="66"/>
        <v>4.1694052173913043</v>
      </c>
      <c r="KX46" s="1">
        <f t="shared" si="66"/>
        <v>2.8864000000000001</v>
      </c>
      <c r="KY46" s="1">
        <f t="shared" si="66"/>
        <v>16.662040000000001</v>
      </c>
      <c r="KZ46" s="1">
        <f t="shared" si="66"/>
        <v>4.1661399999999995</v>
      </c>
      <c r="LA46" s="1">
        <f t="shared" si="66"/>
        <v>2.5396800000000002</v>
      </c>
      <c r="LB46" s="1">
        <f t="shared" si="66"/>
        <v>3.6545399999999999</v>
      </c>
      <c r="LC46" s="1">
        <f t="shared" si="66"/>
        <v>5.8716400000000002</v>
      </c>
      <c r="LD46" s="1">
        <f t="shared" si="66"/>
        <v>4.1683500000000002</v>
      </c>
      <c r="LE46" s="1">
        <f t="shared" si="66"/>
        <v>10.96791</v>
      </c>
      <c r="LF46" s="1">
        <f t="shared" si="66"/>
        <v>71.321950000000001</v>
      </c>
      <c r="LG46" s="1">
        <f t="shared" si="66"/>
        <v>126.31642000000002</v>
      </c>
      <c r="LH46" s="1">
        <f t="shared" si="66"/>
        <v>175.99863199999999</v>
      </c>
      <c r="LI46" s="1">
        <f t="shared" si="66"/>
        <v>184.59336000000002</v>
      </c>
      <c r="LJ46" s="1">
        <f t="shared" si="66"/>
        <v>50.143000000000001</v>
      </c>
      <c r="LK46" s="1">
        <f t="shared" si="66"/>
        <v>122.68655</v>
      </c>
      <c r="LL46" s="1">
        <f t="shared" si="66"/>
        <v>138.09003000000001</v>
      </c>
      <c r="LM46" s="1">
        <f t="shared" ref="LM46:ND46" si="67">LM25*LM13</f>
        <v>188.73186999999999</v>
      </c>
      <c r="LN46" s="1">
        <f t="shared" si="67"/>
        <v>5.1868499999999997</v>
      </c>
      <c r="LO46" s="1">
        <f t="shared" si="67"/>
        <v>8.3751652173913058</v>
      </c>
      <c r="LP46" s="1">
        <f t="shared" si="67"/>
        <v>4.1699060869565221</v>
      </c>
      <c r="LQ46" s="1">
        <f t="shared" si="67"/>
        <v>4.1699269565217403</v>
      </c>
      <c r="LR46" s="1">
        <f t="shared" si="67"/>
        <v>8.3371826086956542</v>
      </c>
      <c r="LS46" s="1">
        <f t="shared" si="67"/>
        <v>166.99506782608697</v>
      </c>
      <c r="LT46" s="1">
        <f t="shared" si="67"/>
        <v>58.388132173913043</v>
      </c>
      <c r="LU46" s="1">
        <f t="shared" si="67"/>
        <v>334.05384347826089</v>
      </c>
      <c r="LV46" s="1">
        <f t="shared" si="67"/>
        <v>77.95346086956522</v>
      </c>
      <c r="LW46" s="1">
        <f t="shared" si="67"/>
        <v>75.090059130434796</v>
      </c>
      <c r="LX46" s="1">
        <f t="shared" si="67"/>
        <v>316.9346448695652</v>
      </c>
      <c r="LY46" s="1">
        <f t="shared" si="67"/>
        <v>177.51819130434785</v>
      </c>
      <c r="LZ46" s="1">
        <f t="shared" si="67"/>
        <v>173.50645147826091</v>
      </c>
      <c r="MA46" s="1">
        <f t="shared" si="67"/>
        <v>100.06681043478262</v>
      </c>
      <c r="MB46" s="1">
        <f t="shared" si="67"/>
        <v>182.07009391304351</v>
      </c>
      <c r="MC46" s="1">
        <f t="shared" si="67"/>
        <v>2.7811408695652178</v>
      </c>
      <c r="MD46" s="1">
        <f t="shared" si="67"/>
        <v>2.7767443478260869</v>
      </c>
      <c r="ME46" s="1">
        <f t="shared" si="67"/>
        <v>5.5578434782608701</v>
      </c>
      <c r="MF46" s="1">
        <f t="shared" si="67"/>
        <v>4.1682643478260868</v>
      </c>
      <c r="MG46" s="1">
        <f t="shared" si="67"/>
        <v>166.72827547826088</v>
      </c>
      <c r="MH46" s="1">
        <f t="shared" si="67"/>
        <v>166.48874573913042</v>
      </c>
      <c r="MI46" s="1">
        <f t="shared" si="67"/>
        <v>166.5997043478261</v>
      </c>
      <c r="MJ46" s="1">
        <f t="shared" si="67"/>
        <v>166.68789495652175</v>
      </c>
      <c r="MK46" s="1">
        <f t="shared" si="67"/>
        <v>250.21720486956522</v>
      </c>
      <c r="ML46" s="1">
        <f t="shared" si="67"/>
        <v>166.69632000000001</v>
      </c>
      <c r="MM46" s="1">
        <f t="shared" si="67"/>
        <v>166.75640556521742</v>
      </c>
      <c r="MN46" s="1">
        <f t="shared" si="67"/>
        <v>2.7807652173913042</v>
      </c>
      <c r="MO46" s="1">
        <f t="shared" si="67"/>
        <v>2.7791582608695653</v>
      </c>
      <c r="MP46" s="1">
        <f t="shared" si="67"/>
        <v>2.7777391304347829</v>
      </c>
      <c r="MQ46" s="1">
        <f t="shared" si="67"/>
        <v>5.5566052173913043</v>
      </c>
      <c r="MR46" s="1">
        <f t="shared" si="67"/>
        <v>75.022330434782617</v>
      </c>
      <c r="MS46" s="1">
        <f t="shared" si="67"/>
        <v>8.343151304347824</v>
      </c>
      <c r="MT46" s="1">
        <f t="shared" si="67"/>
        <v>75.924000000000007</v>
      </c>
      <c r="MU46" s="1">
        <f t="shared" si="67"/>
        <v>5.8949565217391307</v>
      </c>
      <c r="MV46" s="1">
        <f t="shared" si="67"/>
        <v>100.0318775652174</v>
      </c>
      <c r="MW46" s="1">
        <f t="shared" si="67"/>
        <v>281.24798899999996</v>
      </c>
      <c r="MX46" s="1">
        <f t="shared" si="67"/>
        <v>277.95639443478262</v>
      </c>
      <c r="MY46" s="1">
        <f t="shared" si="67"/>
        <v>2.7768208695652175</v>
      </c>
      <c r="MZ46" s="1">
        <f t="shared" si="67"/>
        <v>11.118386086956523</v>
      </c>
      <c r="NA46" s="1">
        <f t="shared" si="67"/>
        <v>11.240600000000001</v>
      </c>
      <c r="NB46" s="1">
        <f t="shared" si="67"/>
        <v>120.02707199999999</v>
      </c>
      <c r="NC46" s="1">
        <f t="shared" si="67"/>
        <v>195.79232765217392</v>
      </c>
      <c r="ND46" s="1">
        <f t="shared" si="67"/>
        <v>153.97551026086958</v>
      </c>
      <c r="NE46" s="41">
        <f t="shared" si="43"/>
        <v>50442.895478956532</v>
      </c>
      <c r="NF46" s="1">
        <v>50442.137178356883</v>
      </c>
    </row>
    <row r="47" spans="1:374">
      <c r="A47" s="1" t="s">
        <v>404</v>
      </c>
      <c r="D47" s="1">
        <f>D26*D13</f>
        <v>438.53901299999995</v>
      </c>
      <c r="E47" s="1">
        <f t="shared" ref="E47:BP47" si="68">E26*E13</f>
        <v>478.91374399999995</v>
      </c>
      <c r="F47" s="1">
        <f t="shared" si="68"/>
        <v>476.45604000000003</v>
      </c>
      <c r="G47" s="1">
        <f t="shared" si="68"/>
        <v>372.38760000000002</v>
      </c>
      <c r="H47" s="1">
        <f t="shared" si="68"/>
        <v>476.48039400000005</v>
      </c>
      <c r="I47" s="1">
        <f t="shared" si="68"/>
        <v>284.31952500000006</v>
      </c>
      <c r="J47" s="1">
        <f t="shared" si="68"/>
        <v>471.46365000000003</v>
      </c>
      <c r="K47" s="1">
        <f t="shared" si="68"/>
        <v>370.432074</v>
      </c>
      <c r="L47" s="1">
        <f t="shared" si="68"/>
        <v>475.15562</v>
      </c>
      <c r="M47" s="1">
        <f t="shared" si="68"/>
        <v>631.23242400000004</v>
      </c>
      <c r="N47" s="1">
        <f t="shared" si="68"/>
        <v>366.89515699999998</v>
      </c>
      <c r="O47" s="1">
        <f t="shared" si="68"/>
        <v>470.90957099999997</v>
      </c>
      <c r="P47" s="1">
        <f t="shared" si="68"/>
        <v>373.26194999999996</v>
      </c>
      <c r="Q47" s="1">
        <f t="shared" si="68"/>
        <v>484.52398599999998</v>
      </c>
      <c r="R47" s="1">
        <f t="shared" si="68"/>
        <v>251.99620200000001</v>
      </c>
      <c r="S47" s="1">
        <f t="shared" si="68"/>
        <v>634.75519799999995</v>
      </c>
      <c r="T47" s="1">
        <f t="shared" si="68"/>
        <v>465.33469800000006</v>
      </c>
      <c r="U47" s="1">
        <f t="shared" si="68"/>
        <v>473.09764599999994</v>
      </c>
      <c r="V47" s="1">
        <f t="shared" si="68"/>
        <v>474.89103900000003</v>
      </c>
      <c r="W47" s="1">
        <f t="shared" si="68"/>
        <v>477.63324800000004</v>
      </c>
      <c r="X47" s="1">
        <f t="shared" si="68"/>
        <v>473.93482499999999</v>
      </c>
      <c r="Y47" s="1">
        <f t="shared" si="68"/>
        <v>470.24561599999998</v>
      </c>
      <c r="Z47" s="1">
        <f t="shared" si="68"/>
        <v>631.89200000000005</v>
      </c>
      <c r="AA47" s="1">
        <f t="shared" si="68"/>
        <v>96.451520000000002</v>
      </c>
      <c r="AB47" s="1">
        <f t="shared" si="68"/>
        <v>96.319469999999995</v>
      </c>
      <c r="AC47" s="1">
        <f t="shared" si="68"/>
        <v>96.111199999999997</v>
      </c>
      <c r="AD47" s="1">
        <f t="shared" si="68"/>
        <v>64.262830000000008</v>
      </c>
      <c r="AE47" s="1">
        <f t="shared" si="68"/>
        <v>96.38785</v>
      </c>
      <c r="AF47" s="1">
        <f t="shared" si="68"/>
        <v>90.636550000000014</v>
      </c>
      <c r="AG47" s="1">
        <f t="shared" si="68"/>
        <v>96.42002500000001</v>
      </c>
      <c r="AH47" s="1">
        <f t="shared" si="68"/>
        <v>1.3700499999999998</v>
      </c>
      <c r="AI47" s="1">
        <f t="shared" si="68"/>
        <v>1.2957400000000001</v>
      </c>
      <c r="AJ47" s="1">
        <f t="shared" si="68"/>
        <v>251.502925</v>
      </c>
      <c r="AK47" s="1">
        <f t="shared" si="68"/>
        <v>251.05296000000001</v>
      </c>
      <c r="AL47" s="1">
        <f t="shared" si="68"/>
        <v>251.14063999999999</v>
      </c>
      <c r="AM47" s="1">
        <f t="shared" si="68"/>
        <v>350.58298600000001</v>
      </c>
      <c r="AN47" s="1">
        <f t="shared" si="68"/>
        <v>96.465599999999995</v>
      </c>
      <c r="AO47" s="1">
        <f t="shared" si="68"/>
        <v>224.576021</v>
      </c>
      <c r="AP47" s="1">
        <f t="shared" si="68"/>
        <v>58.867199999999997</v>
      </c>
      <c r="AQ47" s="1">
        <f t="shared" si="68"/>
        <v>60.009600000000006</v>
      </c>
      <c r="AR47" s="1">
        <f t="shared" si="68"/>
        <v>136.09725600000002</v>
      </c>
      <c r="AS47" s="1">
        <f t="shared" si="68"/>
        <v>5.1899266666666666</v>
      </c>
      <c r="AT47" s="1">
        <f t="shared" si="68"/>
        <v>60.874740000000003</v>
      </c>
      <c r="AU47" s="1">
        <f t="shared" si="68"/>
        <v>791.40362399999992</v>
      </c>
      <c r="AV47" s="1">
        <f t="shared" si="68"/>
        <v>82.459943999999993</v>
      </c>
      <c r="AW47" s="1">
        <f t="shared" si="68"/>
        <v>63.729860000000002</v>
      </c>
      <c r="AX47" s="1">
        <f t="shared" si="68"/>
        <v>131.72637</v>
      </c>
      <c r="AY47" s="1">
        <f t="shared" si="68"/>
        <v>592.18559999999991</v>
      </c>
      <c r="AZ47" s="1">
        <f t="shared" si="68"/>
        <v>137.54592</v>
      </c>
      <c r="BA47" s="1">
        <f t="shared" si="68"/>
        <v>198.89386999999999</v>
      </c>
      <c r="BB47" s="1">
        <f t="shared" si="68"/>
        <v>148.71701999999996</v>
      </c>
      <c r="BC47" s="1">
        <f t="shared" si="68"/>
        <v>564.67529999999999</v>
      </c>
      <c r="BD47" s="1">
        <f t="shared" si="68"/>
        <v>90.026033999999996</v>
      </c>
      <c r="BE47" s="1">
        <f t="shared" si="68"/>
        <v>646.89774</v>
      </c>
      <c r="BF47" s="1">
        <f t="shared" si="68"/>
        <v>148.88560999999999</v>
      </c>
      <c r="BG47" s="1">
        <f t="shared" si="68"/>
        <v>231.84251999999998</v>
      </c>
      <c r="BH47" s="1">
        <f t="shared" si="68"/>
        <v>345.08588600000002</v>
      </c>
      <c r="BI47" s="1">
        <f t="shared" si="68"/>
        <v>249.41618600000001</v>
      </c>
      <c r="BJ47" s="1">
        <f t="shared" si="68"/>
        <v>396.68422000000004</v>
      </c>
      <c r="BK47" s="1">
        <f t="shared" si="68"/>
        <v>727.30474000000004</v>
      </c>
      <c r="BL47" s="1">
        <f t="shared" si="68"/>
        <v>862.82608900000014</v>
      </c>
      <c r="BM47" s="1">
        <f t="shared" si="68"/>
        <v>459.87837000000002</v>
      </c>
      <c r="BN47" s="1">
        <f t="shared" si="68"/>
        <v>595.65135200000009</v>
      </c>
      <c r="BO47" s="1">
        <f t="shared" si="68"/>
        <v>482.14055999999999</v>
      </c>
      <c r="BP47" s="1">
        <f t="shared" si="68"/>
        <v>328.34298699999999</v>
      </c>
      <c r="BQ47" s="1">
        <f t="shared" ref="BQ47:EB47" si="69">BQ26*BQ13</f>
        <v>572.34940400000005</v>
      </c>
      <c r="BR47" s="1">
        <f t="shared" si="69"/>
        <v>472.72445000000005</v>
      </c>
      <c r="BS47" s="1">
        <f t="shared" si="69"/>
        <v>477.76288800000003</v>
      </c>
      <c r="BT47" s="1">
        <f t="shared" si="69"/>
        <v>1171.9809</v>
      </c>
      <c r="BU47" s="1">
        <f t="shared" si="69"/>
        <v>587.83003900000006</v>
      </c>
      <c r="BV47" s="1">
        <f t="shared" si="69"/>
        <v>713.84227200000009</v>
      </c>
      <c r="BW47" s="1">
        <f t="shared" si="69"/>
        <v>719.94361500000002</v>
      </c>
      <c r="BX47" s="1">
        <f t="shared" si="69"/>
        <v>472.63275199999998</v>
      </c>
      <c r="BY47" s="1">
        <f t="shared" si="69"/>
        <v>719.12261100000012</v>
      </c>
      <c r="BZ47" s="1">
        <f t="shared" si="69"/>
        <v>721.94016399999998</v>
      </c>
      <c r="CA47" s="1">
        <f t="shared" si="69"/>
        <v>723.505809</v>
      </c>
      <c r="CB47" s="1">
        <f t="shared" si="69"/>
        <v>718.76456399999995</v>
      </c>
      <c r="CC47" s="1">
        <f t="shared" si="69"/>
        <v>472.90366</v>
      </c>
      <c r="CD47" s="1">
        <f t="shared" si="69"/>
        <v>586.89684900000009</v>
      </c>
      <c r="CE47" s="1">
        <f t="shared" si="69"/>
        <v>477.64499999999992</v>
      </c>
      <c r="CF47" s="1">
        <f t="shared" si="69"/>
        <v>718.9188650000001</v>
      </c>
      <c r="CG47" s="1">
        <f t="shared" si="69"/>
        <v>439.29012</v>
      </c>
      <c r="CH47" s="1">
        <f t="shared" si="69"/>
        <v>720.14914800000008</v>
      </c>
      <c r="CI47" s="1">
        <f t="shared" si="69"/>
        <v>473.48236800000001</v>
      </c>
      <c r="CJ47" s="1">
        <f t="shared" si="69"/>
        <v>253.07307900000001</v>
      </c>
      <c r="CK47" s="1">
        <f t="shared" si="69"/>
        <v>269.52361999999999</v>
      </c>
      <c r="CL47" s="1">
        <f t="shared" si="69"/>
        <v>194.92650899999998</v>
      </c>
      <c r="CM47" s="1">
        <f t="shared" si="69"/>
        <v>252.96511999999998</v>
      </c>
      <c r="CN47" s="1">
        <f t="shared" si="69"/>
        <v>494.30148399999996</v>
      </c>
      <c r="CO47" s="1">
        <f t="shared" si="69"/>
        <v>494.43156000000005</v>
      </c>
      <c r="CP47" s="1">
        <f t="shared" si="69"/>
        <v>65.055886999999998</v>
      </c>
      <c r="CQ47" s="1">
        <f t="shared" si="69"/>
        <v>64.525999999999996</v>
      </c>
      <c r="CR47" s="1">
        <f t="shared" si="69"/>
        <v>316.33589999999998</v>
      </c>
      <c r="CS47" s="1">
        <f t="shared" si="69"/>
        <v>468.38856800000002</v>
      </c>
      <c r="CT47" s="1">
        <f t="shared" si="69"/>
        <v>253.29591699999997</v>
      </c>
      <c r="CU47" s="1">
        <f t="shared" si="69"/>
        <v>620.05325199999993</v>
      </c>
      <c r="CV47" s="1">
        <f t="shared" si="69"/>
        <v>315.55926399999998</v>
      </c>
      <c r="CW47" s="1">
        <f t="shared" si="69"/>
        <v>468.500136</v>
      </c>
      <c r="CX47" s="1">
        <f t="shared" si="69"/>
        <v>220.72077999999999</v>
      </c>
      <c r="CY47" s="1">
        <f t="shared" si="69"/>
        <v>1.4351966666666665</v>
      </c>
      <c r="CZ47" s="1">
        <f t="shared" si="69"/>
        <v>2.6857799999999998</v>
      </c>
      <c r="DA47" s="1">
        <f t="shared" si="69"/>
        <v>468.60278399999999</v>
      </c>
      <c r="DB47" s="1">
        <f t="shared" si="69"/>
        <v>499.92101100000002</v>
      </c>
      <c r="DC47" s="1">
        <f t="shared" si="69"/>
        <v>376.10312999999996</v>
      </c>
      <c r="DD47" s="1">
        <f t="shared" si="69"/>
        <v>374.53499999999997</v>
      </c>
      <c r="DE47" s="1">
        <f t="shared" si="69"/>
        <v>253.74422700000002</v>
      </c>
      <c r="DF47" s="1">
        <f t="shared" si="69"/>
        <v>468.677592</v>
      </c>
      <c r="DG47" s="1">
        <f t="shared" si="69"/>
        <v>495.89693999999997</v>
      </c>
      <c r="DH47" s="1">
        <f t="shared" si="69"/>
        <v>487.27008000000001</v>
      </c>
      <c r="DI47" s="1">
        <f t="shared" si="69"/>
        <v>253.39635000000001</v>
      </c>
      <c r="DJ47" s="1">
        <f t="shared" si="69"/>
        <v>489.49194</v>
      </c>
      <c r="DK47" s="1">
        <f t="shared" si="69"/>
        <v>636.60464999999999</v>
      </c>
      <c r="DL47" s="1">
        <f t="shared" si="69"/>
        <v>477.86641199999997</v>
      </c>
      <c r="DM47" s="1">
        <f t="shared" si="69"/>
        <v>636.40326400000004</v>
      </c>
      <c r="DN47" s="1">
        <f t="shared" si="69"/>
        <v>636.14577599999996</v>
      </c>
      <c r="DO47" s="1">
        <f t="shared" si="69"/>
        <v>637.59126800000001</v>
      </c>
      <c r="DP47" s="1">
        <f t="shared" si="69"/>
        <v>479.91286000000002</v>
      </c>
      <c r="DQ47" s="1">
        <f t="shared" si="69"/>
        <v>90.302368000000001</v>
      </c>
      <c r="DR47" s="1">
        <f t="shared" si="69"/>
        <v>64.792235000000005</v>
      </c>
      <c r="DS47" s="1">
        <f t="shared" si="69"/>
        <v>96.388159999999999</v>
      </c>
      <c r="DT47" s="1">
        <f t="shared" si="69"/>
        <v>144.04236</v>
      </c>
      <c r="DU47" s="1">
        <f t="shared" si="69"/>
        <v>146.72934000000001</v>
      </c>
      <c r="DV47" s="1">
        <f t="shared" si="69"/>
        <v>144.01002</v>
      </c>
      <c r="DW47" s="1">
        <f t="shared" si="69"/>
        <v>151.039728</v>
      </c>
      <c r="DX47" s="1">
        <f t="shared" si="69"/>
        <v>2.8304400000000003</v>
      </c>
      <c r="DY47" s="1">
        <f t="shared" si="69"/>
        <v>101.39255</v>
      </c>
      <c r="DZ47" s="1">
        <f t="shared" si="69"/>
        <v>590.30846000000008</v>
      </c>
      <c r="EA47" s="1">
        <f t="shared" si="69"/>
        <v>590.86687500000005</v>
      </c>
      <c r="EB47" s="1">
        <f t="shared" si="69"/>
        <v>5.2955033333333326</v>
      </c>
      <c r="EC47" s="1">
        <f t="shared" ref="EC47:GN47" si="70">EC26*EC13</f>
        <v>1.2900999999999998</v>
      </c>
      <c r="ED47" s="1">
        <f t="shared" si="70"/>
        <v>595.43950800000005</v>
      </c>
      <c r="EE47" s="1">
        <f t="shared" si="70"/>
        <v>2.8498250000000001</v>
      </c>
      <c r="EF47" s="1">
        <f t="shared" si="70"/>
        <v>1.3039200000000002</v>
      </c>
      <c r="EG47" s="1">
        <f t="shared" si="70"/>
        <v>382.77075200000002</v>
      </c>
      <c r="EH47" s="1">
        <f t="shared" si="70"/>
        <v>116.45404000000001</v>
      </c>
      <c r="EI47" s="1">
        <f t="shared" si="70"/>
        <v>2.4130400000000005</v>
      </c>
      <c r="EJ47" s="1">
        <f t="shared" si="70"/>
        <v>4.3555950000000001</v>
      </c>
      <c r="EK47" s="1">
        <f t="shared" si="70"/>
        <v>411.70055499999995</v>
      </c>
      <c r="EL47" s="1">
        <f t="shared" si="70"/>
        <v>247.80909199999999</v>
      </c>
      <c r="EM47" s="1">
        <f t="shared" si="70"/>
        <v>373.77043199999997</v>
      </c>
      <c r="EN47" s="1">
        <f t="shared" si="70"/>
        <v>373.915842</v>
      </c>
      <c r="EO47" s="1">
        <f t="shared" si="70"/>
        <v>645.88031599999999</v>
      </c>
      <c r="EP47" s="1">
        <f t="shared" si="70"/>
        <v>494.75040000000001</v>
      </c>
      <c r="EQ47" s="1">
        <f t="shared" si="70"/>
        <v>644.81234500000005</v>
      </c>
      <c r="ER47" s="1">
        <f t="shared" si="70"/>
        <v>476.11033599999996</v>
      </c>
      <c r="ES47" s="1">
        <f t="shared" si="70"/>
        <v>740.69586000000004</v>
      </c>
      <c r="ET47" s="1">
        <f t="shared" si="70"/>
        <v>147.39552000000003</v>
      </c>
      <c r="EU47" s="1">
        <f t="shared" si="70"/>
        <v>196.43788999999998</v>
      </c>
      <c r="EV47" s="1">
        <f t="shared" si="70"/>
        <v>143.50395</v>
      </c>
      <c r="EW47" s="1">
        <f t="shared" si="70"/>
        <v>473.69412999999997</v>
      </c>
      <c r="EX47" s="1">
        <f t="shared" si="70"/>
        <v>316.97931999999997</v>
      </c>
      <c r="EY47" s="1">
        <f t="shared" si="70"/>
        <v>316.65364099999999</v>
      </c>
      <c r="EZ47" s="1">
        <f t="shared" si="70"/>
        <v>460.96822199999997</v>
      </c>
      <c r="FA47" s="1">
        <f t="shared" si="70"/>
        <v>476.58087699999999</v>
      </c>
      <c r="FB47" s="1">
        <f t="shared" si="70"/>
        <v>634.16109600000004</v>
      </c>
      <c r="FC47" s="1">
        <f t="shared" si="70"/>
        <v>474.25995</v>
      </c>
      <c r="FD47" s="1">
        <f t="shared" si="70"/>
        <v>586.85574599999995</v>
      </c>
      <c r="FE47" s="1">
        <f t="shared" si="70"/>
        <v>719.10868800000003</v>
      </c>
      <c r="FF47" s="1">
        <f t="shared" si="70"/>
        <v>587.84764499999994</v>
      </c>
      <c r="FG47" s="1">
        <f t="shared" si="70"/>
        <v>588.41716499999995</v>
      </c>
      <c r="FH47" s="1">
        <f t="shared" si="70"/>
        <v>719.36941899999988</v>
      </c>
      <c r="FI47" s="1">
        <f t="shared" si="70"/>
        <v>720.11900799999989</v>
      </c>
      <c r="FJ47" s="1">
        <f t="shared" si="70"/>
        <v>588.84591699999999</v>
      </c>
      <c r="FK47" s="1">
        <f t="shared" si="70"/>
        <v>4.1662499999999998</v>
      </c>
      <c r="FL47" s="1">
        <f t="shared" si="70"/>
        <v>2.3803200000000007</v>
      </c>
      <c r="FM47" s="1">
        <f t="shared" si="70"/>
        <v>2.5327200000000003</v>
      </c>
      <c r="FN47" s="1">
        <f t="shared" si="70"/>
        <v>3.7950333333333335</v>
      </c>
      <c r="FO47" s="1">
        <f t="shared" si="70"/>
        <v>468.58346399999999</v>
      </c>
      <c r="FP47" s="1">
        <f t="shared" si="70"/>
        <v>477.381306</v>
      </c>
      <c r="FQ47" s="1">
        <f t="shared" si="70"/>
        <v>476.90757599999995</v>
      </c>
      <c r="FR47" s="1">
        <f t="shared" si="70"/>
        <v>316.766685</v>
      </c>
      <c r="FS47" s="1">
        <f t="shared" si="70"/>
        <v>468.55890400000004</v>
      </c>
      <c r="FT47" s="1">
        <f t="shared" si="70"/>
        <v>305.58859999999999</v>
      </c>
      <c r="FU47" s="1">
        <f t="shared" si="70"/>
        <v>531.60059999999999</v>
      </c>
      <c r="FV47" s="1">
        <f t="shared" si="70"/>
        <v>421.42280399999999</v>
      </c>
      <c r="FW47" s="1">
        <f t="shared" si="70"/>
        <v>347.78355599999998</v>
      </c>
      <c r="FX47" s="1">
        <f t="shared" si="70"/>
        <v>341.77254999999997</v>
      </c>
      <c r="FY47" s="1">
        <f t="shared" si="70"/>
        <v>268.12280600000003</v>
      </c>
      <c r="FZ47" s="1">
        <f t="shared" si="70"/>
        <v>240.24509</v>
      </c>
      <c r="GA47" s="1">
        <f t="shared" si="70"/>
        <v>274.944525</v>
      </c>
      <c r="GB47" s="1">
        <f t="shared" si="70"/>
        <v>204.65239199999996</v>
      </c>
      <c r="GC47" s="1">
        <f t="shared" si="70"/>
        <v>406.91204399999992</v>
      </c>
      <c r="GD47" s="1">
        <f t="shared" si="70"/>
        <v>90.77579999999999</v>
      </c>
      <c r="GE47" s="1">
        <f t="shared" si="70"/>
        <v>61.746030000000005</v>
      </c>
      <c r="GF47" s="1">
        <f t="shared" si="70"/>
        <v>91.072800000000001</v>
      </c>
      <c r="GG47" s="1">
        <f t="shared" si="70"/>
        <v>61.187799999999989</v>
      </c>
      <c r="GH47" s="1">
        <f t="shared" si="70"/>
        <v>219.60938000000002</v>
      </c>
      <c r="GI47" s="1">
        <f t="shared" si="70"/>
        <v>90.067069000000004</v>
      </c>
      <c r="GJ47" s="1">
        <f t="shared" si="70"/>
        <v>534.48920999999996</v>
      </c>
      <c r="GK47" s="1">
        <f t="shared" si="70"/>
        <v>421.05351500000006</v>
      </c>
      <c r="GL47" s="1">
        <f t="shared" si="70"/>
        <v>331.42540000000002</v>
      </c>
      <c r="GM47" s="1">
        <f t="shared" si="70"/>
        <v>787.74416799999995</v>
      </c>
      <c r="GN47" s="1">
        <f t="shared" si="70"/>
        <v>82.204201999999995</v>
      </c>
      <c r="GO47" s="1">
        <f t="shared" ref="GO47:IZ47" si="71">GO26*GO13</f>
        <v>173.27947</v>
      </c>
      <c r="GP47" s="1">
        <f t="shared" si="71"/>
        <v>115.14700200000001</v>
      </c>
      <c r="GQ47" s="1">
        <f t="shared" si="71"/>
        <v>210.74898999999999</v>
      </c>
      <c r="GR47" s="1">
        <f t="shared" si="71"/>
        <v>265.86965200000003</v>
      </c>
      <c r="GS47" s="1">
        <f t="shared" si="71"/>
        <v>114.70874000000001</v>
      </c>
      <c r="GT47" s="1">
        <f t="shared" si="71"/>
        <v>177.283536</v>
      </c>
      <c r="GU47" s="1">
        <f t="shared" si="71"/>
        <v>174.96198000000001</v>
      </c>
      <c r="GV47" s="1">
        <f t="shared" si="71"/>
        <v>154.53695300000001</v>
      </c>
      <c r="GW47" s="1">
        <f t="shared" si="71"/>
        <v>173.56493</v>
      </c>
      <c r="GX47" s="1">
        <f t="shared" si="71"/>
        <v>156.39665100000002</v>
      </c>
      <c r="GY47" s="1">
        <f t="shared" si="71"/>
        <v>316.63839999999999</v>
      </c>
      <c r="GZ47" s="1">
        <f t="shared" si="71"/>
        <v>367.89237599999996</v>
      </c>
      <c r="HA47" s="1">
        <f t="shared" si="71"/>
        <v>367.125696</v>
      </c>
      <c r="HB47" s="1">
        <f t="shared" si="71"/>
        <v>419.47120799999999</v>
      </c>
      <c r="HC47" s="1">
        <f t="shared" si="71"/>
        <v>358.65389999999996</v>
      </c>
      <c r="HD47" s="1">
        <f t="shared" si="71"/>
        <v>319.509905</v>
      </c>
      <c r="HE47" s="1">
        <f t="shared" si="71"/>
        <v>220.85249400000001</v>
      </c>
      <c r="HF47" s="1">
        <f t="shared" si="71"/>
        <v>425.80188800000002</v>
      </c>
      <c r="HG47" s="1">
        <f t="shared" si="71"/>
        <v>517.82724800000005</v>
      </c>
      <c r="HH47" s="1">
        <f t="shared" si="71"/>
        <v>904.93647999999996</v>
      </c>
      <c r="HI47" s="1">
        <f t="shared" si="71"/>
        <v>287.82771700000001</v>
      </c>
      <c r="HJ47" s="1">
        <f t="shared" si="71"/>
        <v>144.92825999999999</v>
      </c>
      <c r="HK47" s="1">
        <f t="shared" si="71"/>
        <v>418.57025000000004</v>
      </c>
      <c r="HL47" s="1">
        <f t="shared" si="71"/>
        <v>247.41454900000002</v>
      </c>
      <c r="HM47" s="1">
        <f t="shared" si="71"/>
        <v>584.25214300000005</v>
      </c>
      <c r="HN47" s="1">
        <f t="shared" si="71"/>
        <v>263.89954499999993</v>
      </c>
      <c r="HO47" s="1">
        <f t="shared" si="71"/>
        <v>439.73508599999991</v>
      </c>
      <c r="HP47" s="1">
        <f t="shared" si="71"/>
        <v>242.32534299999998</v>
      </c>
      <c r="HQ47" s="1">
        <f t="shared" si="71"/>
        <v>634.98430199999996</v>
      </c>
      <c r="HR47" s="1">
        <f t="shared" si="71"/>
        <v>267.749349</v>
      </c>
      <c r="HS47" s="1">
        <f t="shared" si="71"/>
        <v>635.40838399999996</v>
      </c>
      <c r="HT47" s="1">
        <f t="shared" si="71"/>
        <v>267.89842799999997</v>
      </c>
      <c r="HU47" s="1">
        <f t="shared" si="71"/>
        <v>828.5246249999999</v>
      </c>
      <c r="HV47" s="1">
        <f t="shared" si="71"/>
        <v>553.19486600000005</v>
      </c>
      <c r="HW47" s="1">
        <f t="shared" si="71"/>
        <v>168.33325000000002</v>
      </c>
      <c r="HX47" s="1">
        <f t="shared" si="71"/>
        <v>194.99030999999999</v>
      </c>
      <c r="HY47" s="1">
        <f t="shared" si="71"/>
        <v>433.57740000000001</v>
      </c>
      <c r="HZ47" s="1">
        <f t="shared" si="71"/>
        <v>376.93725000000001</v>
      </c>
      <c r="IA47" s="1">
        <f t="shared" si="71"/>
        <v>252.75389999999999</v>
      </c>
      <c r="IB47" s="1">
        <f t="shared" si="71"/>
        <v>253.751982</v>
      </c>
      <c r="IC47" s="1">
        <f t="shared" si="71"/>
        <v>248.54501100000002</v>
      </c>
      <c r="ID47" s="1">
        <f t="shared" si="71"/>
        <v>253.53923</v>
      </c>
      <c r="IE47" s="1">
        <f t="shared" si="71"/>
        <v>252.29455000000002</v>
      </c>
      <c r="IF47" s="1">
        <f t="shared" si="71"/>
        <v>184.641424</v>
      </c>
      <c r="IG47" s="1">
        <f t="shared" si="71"/>
        <v>184.47750000000002</v>
      </c>
      <c r="IH47" s="1">
        <f t="shared" si="71"/>
        <v>5.1795900000000001</v>
      </c>
      <c r="II47" s="1">
        <f t="shared" si="71"/>
        <v>5.7244800000000007</v>
      </c>
      <c r="IJ47" s="1">
        <f t="shared" si="71"/>
        <v>2.7354250000000002</v>
      </c>
      <c r="IK47" s="1">
        <f t="shared" si="71"/>
        <v>2.7881699999999996</v>
      </c>
      <c r="IL47" s="1">
        <f t="shared" si="71"/>
        <v>2.7615966666666667</v>
      </c>
      <c r="IM47" s="1">
        <f t="shared" si="71"/>
        <v>636.00751199999991</v>
      </c>
      <c r="IN47" s="1">
        <f t="shared" si="71"/>
        <v>497.84615099999996</v>
      </c>
      <c r="IO47" s="1">
        <f t="shared" si="71"/>
        <v>270.76965000000001</v>
      </c>
      <c r="IP47" s="1">
        <f t="shared" si="71"/>
        <v>551.53507499999989</v>
      </c>
      <c r="IQ47" s="1">
        <f t="shared" si="71"/>
        <v>248.61580799999999</v>
      </c>
      <c r="IR47" s="1">
        <f t="shared" si="71"/>
        <v>370.85321800000003</v>
      </c>
      <c r="IS47" s="1">
        <f t="shared" si="71"/>
        <v>834.61471999999992</v>
      </c>
      <c r="IT47" s="1">
        <f t="shared" si="71"/>
        <v>501.26450400000004</v>
      </c>
      <c r="IU47" s="1">
        <f t="shared" si="71"/>
        <v>455.65022799999997</v>
      </c>
      <c r="IV47" s="1">
        <f t="shared" si="71"/>
        <v>316.72969599999999</v>
      </c>
      <c r="IW47" s="1">
        <f t="shared" si="71"/>
        <v>406.69655600000004</v>
      </c>
      <c r="IX47" s="1">
        <f t="shared" si="71"/>
        <v>471.737641</v>
      </c>
      <c r="IY47" s="1">
        <f t="shared" si="71"/>
        <v>467.69298999999995</v>
      </c>
      <c r="IZ47" s="1">
        <f t="shared" si="71"/>
        <v>392.29377299999993</v>
      </c>
      <c r="JA47" s="1">
        <f t="shared" ref="JA47:LL47" si="72">JA26*JA13</f>
        <v>469.42283699999996</v>
      </c>
      <c r="JB47" s="1">
        <f t="shared" si="72"/>
        <v>469.94744700000001</v>
      </c>
      <c r="JC47" s="1">
        <f t="shared" si="72"/>
        <v>338.61167399999999</v>
      </c>
      <c r="JD47" s="1">
        <f t="shared" si="72"/>
        <v>250.46548999999999</v>
      </c>
      <c r="JE47" s="1">
        <f t="shared" si="72"/>
        <v>409.02835500000003</v>
      </c>
      <c r="JF47" s="1">
        <f t="shared" si="72"/>
        <v>228.32646999999997</v>
      </c>
      <c r="JG47" s="1">
        <f t="shared" si="72"/>
        <v>145.13304000000002</v>
      </c>
      <c r="JH47" s="1">
        <f t="shared" si="72"/>
        <v>55.723790000000001</v>
      </c>
      <c r="JI47" s="1">
        <f t="shared" si="72"/>
        <v>378.72016000000002</v>
      </c>
      <c r="JJ47" s="1">
        <f t="shared" si="72"/>
        <v>96.596640000000008</v>
      </c>
      <c r="JK47" s="1">
        <f t="shared" si="72"/>
        <v>145.19119999999998</v>
      </c>
      <c r="JL47" s="1">
        <f t="shared" si="72"/>
        <v>390.93645600000008</v>
      </c>
      <c r="JM47" s="1">
        <f t="shared" si="72"/>
        <v>67.003149999999991</v>
      </c>
      <c r="JN47" s="1">
        <f t="shared" si="72"/>
        <v>99.081599999999995</v>
      </c>
      <c r="JO47" s="1">
        <f t="shared" si="72"/>
        <v>64.813955000000007</v>
      </c>
      <c r="JP47" s="1">
        <f t="shared" si="72"/>
        <v>355.55171000000001</v>
      </c>
      <c r="JQ47" s="1">
        <f t="shared" si="72"/>
        <v>404.70437999999996</v>
      </c>
      <c r="JR47" s="1">
        <f t="shared" si="72"/>
        <v>253.91492500000004</v>
      </c>
      <c r="JS47" s="1">
        <f t="shared" si="72"/>
        <v>224.95240000000001</v>
      </c>
      <c r="JT47" s="1">
        <f t="shared" si="72"/>
        <v>247.163284</v>
      </c>
      <c r="JU47" s="1">
        <f t="shared" si="72"/>
        <v>218.21322099999998</v>
      </c>
      <c r="JV47" s="1">
        <f t="shared" si="72"/>
        <v>220.57790400000002</v>
      </c>
      <c r="JW47" s="1">
        <f t="shared" si="72"/>
        <v>379.38926399999997</v>
      </c>
      <c r="JX47" s="1">
        <f t="shared" si="72"/>
        <v>410.814168</v>
      </c>
      <c r="JY47" s="1">
        <f t="shared" si="72"/>
        <v>410.61035399999997</v>
      </c>
      <c r="JZ47" s="1">
        <f t="shared" si="72"/>
        <v>558.66886800000009</v>
      </c>
      <c r="KA47" s="1">
        <f t="shared" si="72"/>
        <v>409.81654999999995</v>
      </c>
      <c r="KB47" s="1">
        <f t="shared" si="72"/>
        <v>637.31681100000003</v>
      </c>
      <c r="KC47" s="1">
        <f t="shared" si="72"/>
        <v>568.72809500000005</v>
      </c>
      <c r="KD47" s="1">
        <f t="shared" si="72"/>
        <v>578.432232</v>
      </c>
      <c r="KE47" s="1">
        <f t="shared" si="72"/>
        <v>651.80668000000014</v>
      </c>
      <c r="KF47" s="1">
        <f t="shared" si="72"/>
        <v>450.73080000000004</v>
      </c>
      <c r="KG47" s="1">
        <f t="shared" si="72"/>
        <v>399.97713600000003</v>
      </c>
      <c r="KH47" s="1">
        <f t="shared" si="72"/>
        <v>563.07473100000004</v>
      </c>
      <c r="KI47" s="1">
        <f t="shared" si="72"/>
        <v>400.02182999999997</v>
      </c>
      <c r="KJ47" s="1">
        <f t="shared" si="72"/>
        <v>505.98128399999996</v>
      </c>
      <c r="KK47" s="1">
        <f t="shared" si="72"/>
        <v>321.23088400000006</v>
      </c>
      <c r="KL47" s="1">
        <f t="shared" si="72"/>
        <v>408.31020000000001</v>
      </c>
      <c r="KM47" s="1">
        <f t="shared" si="72"/>
        <v>1.42672</v>
      </c>
      <c r="KN47" s="1">
        <f t="shared" si="72"/>
        <v>1.50007</v>
      </c>
      <c r="KO47" s="1">
        <f t="shared" si="72"/>
        <v>2.5727799999999998</v>
      </c>
      <c r="KP47" s="1">
        <f t="shared" si="72"/>
        <v>3.872443333333333</v>
      </c>
      <c r="KQ47" s="1">
        <f t="shared" si="72"/>
        <v>5.8465066666666674</v>
      </c>
      <c r="KR47" s="1">
        <f t="shared" si="72"/>
        <v>5.4080050000000002</v>
      </c>
      <c r="KS47" s="1">
        <f t="shared" si="72"/>
        <v>1.3963500000000002</v>
      </c>
      <c r="KT47" s="1">
        <f t="shared" si="72"/>
        <v>1.398595</v>
      </c>
      <c r="KU47" s="1">
        <f t="shared" si="72"/>
        <v>1.4224033333333332</v>
      </c>
      <c r="KV47" s="1">
        <f t="shared" si="72"/>
        <v>1.1384700000000001</v>
      </c>
      <c r="KW47" s="1">
        <f t="shared" si="72"/>
        <v>1.5096800000000001</v>
      </c>
      <c r="KX47" s="1">
        <f t="shared" si="72"/>
        <v>1.3952</v>
      </c>
      <c r="KY47" s="1">
        <f t="shared" si="72"/>
        <v>36.30724</v>
      </c>
      <c r="KZ47" s="1">
        <f t="shared" si="72"/>
        <v>1.3940299999999999</v>
      </c>
      <c r="LA47" s="1">
        <f t="shared" si="72"/>
        <v>1.2935816666666669</v>
      </c>
      <c r="LB47" s="1">
        <f t="shared" si="72"/>
        <v>1.3398266666666667</v>
      </c>
      <c r="LC47" s="1">
        <f t="shared" si="72"/>
        <v>2.585738333333333</v>
      </c>
      <c r="LD47" s="1">
        <f t="shared" si="72"/>
        <v>1.3478549999999998</v>
      </c>
      <c r="LE47" s="1">
        <f t="shared" si="72"/>
        <v>2.8924133333333328</v>
      </c>
      <c r="LF47" s="1">
        <f t="shared" si="72"/>
        <v>175.82915</v>
      </c>
      <c r="LG47" s="1">
        <f t="shared" si="72"/>
        <v>409.83278999999999</v>
      </c>
      <c r="LH47" s="1">
        <f t="shared" si="72"/>
        <v>494.60708800000003</v>
      </c>
      <c r="LI47" s="1">
        <f t="shared" si="72"/>
        <v>360.19993799999997</v>
      </c>
      <c r="LJ47" s="1">
        <f t="shared" si="72"/>
        <v>96.311250000000001</v>
      </c>
      <c r="LK47" s="1">
        <f t="shared" si="72"/>
        <v>258.74373000000003</v>
      </c>
      <c r="LL47" s="1">
        <f t="shared" si="72"/>
        <v>293.08599000000004</v>
      </c>
      <c r="LM47" s="1">
        <f t="shared" ref="LM47:ND47" si="73">LM26*LM13</f>
        <v>453.08078999999998</v>
      </c>
      <c r="LN47" s="1">
        <f t="shared" si="73"/>
        <v>2.4288349999999999</v>
      </c>
      <c r="LO47" s="1">
        <f t="shared" si="73"/>
        <v>2.6389999999999998</v>
      </c>
      <c r="LP47" s="1">
        <f t="shared" si="73"/>
        <v>1.3111466666666667</v>
      </c>
      <c r="LQ47" s="1">
        <f t="shared" si="73"/>
        <v>1.3104550000000001</v>
      </c>
      <c r="LR47" s="1">
        <f t="shared" si="73"/>
        <v>2.6283833333333333</v>
      </c>
      <c r="LS47" s="1">
        <f t="shared" si="73"/>
        <v>329.17219</v>
      </c>
      <c r="LT47" s="1">
        <f t="shared" si="73"/>
        <v>114.28999399999999</v>
      </c>
      <c r="LU47" s="1">
        <f t="shared" si="73"/>
        <v>476.24779199999995</v>
      </c>
      <c r="LV47" s="1">
        <f t="shared" si="73"/>
        <v>154.84392000000003</v>
      </c>
      <c r="LW47" s="1">
        <f t="shared" si="73"/>
        <v>150.05738999999997</v>
      </c>
      <c r="LX47" s="1">
        <f t="shared" si="73"/>
        <v>591.57749999999999</v>
      </c>
      <c r="LY47" s="1">
        <f t="shared" si="73"/>
        <v>348.45929999999998</v>
      </c>
      <c r="LZ47" s="1">
        <f t="shared" si="73"/>
        <v>340.69401900000003</v>
      </c>
      <c r="MA47" s="1">
        <f t="shared" si="73"/>
        <v>195.93288000000001</v>
      </c>
      <c r="MB47" s="1">
        <f t="shared" si="73"/>
        <v>367.62137999999999</v>
      </c>
      <c r="MC47" s="1">
        <f t="shared" si="73"/>
        <v>8.9712999999999994</v>
      </c>
      <c r="MD47" s="1">
        <f t="shared" si="73"/>
        <v>10.47607</v>
      </c>
      <c r="ME47" s="1">
        <f t="shared" si="73"/>
        <v>18.264140000000001</v>
      </c>
      <c r="MF47" s="1">
        <f t="shared" si="73"/>
        <v>9.0981000000000005</v>
      </c>
      <c r="MG47" s="1">
        <f t="shared" si="73"/>
        <v>315.83103600000004</v>
      </c>
      <c r="MH47" s="1">
        <f t="shared" si="73"/>
        <v>482.94929899999994</v>
      </c>
      <c r="MI47" s="1">
        <f t="shared" si="73"/>
        <v>297.90313799999996</v>
      </c>
      <c r="MJ47" s="1">
        <f t="shared" si="73"/>
        <v>476.36492799999996</v>
      </c>
      <c r="MK47" s="1">
        <f t="shared" si="73"/>
        <v>468.204768</v>
      </c>
      <c r="ML47" s="1">
        <f t="shared" si="73"/>
        <v>476.39923000000005</v>
      </c>
      <c r="MM47" s="1">
        <f t="shared" si="73"/>
        <v>636.41123399999992</v>
      </c>
      <c r="MN47" s="1">
        <f t="shared" si="73"/>
        <v>1.3626900000000002</v>
      </c>
      <c r="MO47" s="1">
        <f t="shared" si="73"/>
        <v>1.29311</v>
      </c>
      <c r="MP47" s="1">
        <f t="shared" si="73"/>
        <v>1.3269666666666668</v>
      </c>
      <c r="MQ47" s="1">
        <f t="shared" si="73"/>
        <v>2.7312999999999996</v>
      </c>
      <c r="MR47" s="1">
        <f t="shared" si="73"/>
        <v>144.7193</v>
      </c>
      <c r="MS47" s="1">
        <f t="shared" si="73"/>
        <v>2.93384</v>
      </c>
      <c r="MT47" s="1">
        <f t="shared" si="73"/>
        <v>150.54650000000001</v>
      </c>
      <c r="MU47" s="1">
        <f t="shared" si="73"/>
        <v>2.8506833333333335</v>
      </c>
      <c r="MV47" s="1">
        <f t="shared" si="73"/>
        <v>189.48898399999999</v>
      </c>
      <c r="MW47" s="1">
        <f t="shared" si="73"/>
        <v>399.90336299999996</v>
      </c>
      <c r="MX47" s="1">
        <f t="shared" si="73"/>
        <v>399.56231700000006</v>
      </c>
      <c r="MY47" s="1">
        <f t="shared" si="73"/>
        <v>1.4452199999999999</v>
      </c>
      <c r="MZ47" s="1">
        <f t="shared" si="73"/>
        <v>5.4351500000000001</v>
      </c>
      <c r="NA47" s="1">
        <f t="shared" si="73"/>
        <v>5.1266250000000007</v>
      </c>
      <c r="NB47" s="1">
        <f t="shared" si="73"/>
        <v>252.85114799999997</v>
      </c>
      <c r="NC47" s="1">
        <f t="shared" si="73"/>
        <v>367.32144599999992</v>
      </c>
      <c r="ND47" s="1">
        <f t="shared" si="73"/>
        <v>285.56198400000005</v>
      </c>
      <c r="NE47" s="41">
        <f t="shared" si="43"/>
        <v>115005.85930799998</v>
      </c>
      <c r="NF47" s="1">
        <v>115005.66430080001</v>
      </c>
    </row>
    <row r="48" spans="1:374">
      <c r="A48" s="1" t="s">
        <v>405</v>
      </c>
      <c r="D48" s="1">
        <f>D31*D13</f>
        <v>815.89819799999998</v>
      </c>
      <c r="E48" s="1">
        <f t="shared" ref="E48:BP48" si="74">E31*E13</f>
        <v>913.94643499999995</v>
      </c>
      <c r="F48" s="1">
        <f t="shared" si="74"/>
        <v>1160.9990766000001</v>
      </c>
      <c r="G48" s="1">
        <f t="shared" si="74"/>
        <v>1926.8495999999998</v>
      </c>
      <c r="H48" s="1">
        <f t="shared" si="74"/>
        <v>702.27481895999995</v>
      </c>
      <c r="I48" s="1">
        <f t="shared" si="74"/>
        <v>907.27633500000002</v>
      </c>
      <c r="J48" s="1">
        <f t="shared" si="74"/>
        <v>1148.9617754999999</v>
      </c>
      <c r="K48" s="1">
        <f t="shared" si="74"/>
        <v>1476.026208</v>
      </c>
      <c r="L48" s="1">
        <f t="shared" si="74"/>
        <v>193.67888760000002</v>
      </c>
      <c r="M48" s="1">
        <f t="shared" si="74"/>
        <v>782.65959354000006</v>
      </c>
      <c r="N48" s="1">
        <f t="shared" si="74"/>
        <v>2009.9736330000003</v>
      </c>
      <c r="O48" s="1">
        <f t="shared" si="74"/>
        <v>781.70714522999992</v>
      </c>
      <c r="P48" s="1">
        <f t="shared" si="74"/>
        <v>510.33102120000007</v>
      </c>
      <c r="Q48" s="1">
        <f t="shared" si="74"/>
        <v>957.31382142000018</v>
      </c>
      <c r="R48" s="1">
        <f t="shared" si="74"/>
        <v>1118.4384241799999</v>
      </c>
      <c r="S48" s="1">
        <f t="shared" si="74"/>
        <v>1700.4197133</v>
      </c>
      <c r="T48" s="1">
        <f t="shared" si="74"/>
        <v>716.19379721999996</v>
      </c>
      <c r="U48" s="1">
        <f t="shared" si="74"/>
        <v>772.76192993999996</v>
      </c>
      <c r="V48" s="1">
        <f t="shared" si="74"/>
        <v>1549.4423036399999</v>
      </c>
      <c r="W48" s="1">
        <f t="shared" si="74"/>
        <v>755.76766716000009</v>
      </c>
      <c r="X48" s="1">
        <f t="shared" si="74"/>
        <v>1063.67943825</v>
      </c>
      <c r="Y48" s="1">
        <f t="shared" si="74"/>
        <v>1078.99176528</v>
      </c>
      <c r="Z48" s="1">
        <f t="shared" si="74"/>
        <v>328.42586699999998</v>
      </c>
      <c r="AA48" s="1">
        <f t="shared" si="74"/>
        <v>400.86765179999992</v>
      </c>
      <c r="AB48" s="1">
        <f t="shared" si="74"/>
        <v>535.86561599999993</v>
      </c>
      <c r="AC48" s="1">
        <f t="shared" si="74"/>
        <v>259.234173</v>
      </c>
      <c r="AD48" s="1">
        <f t="shared" si="74"/>
        <v>333.38501459999998</v>
      </c>
      <c r="AE48" s="1">
        <f t="shared" si="74"/>
        <v>382.43848500000001</v>
      </c>
      <c r="AF48" s="1">
        <f t="shared" si="74"/>
        <v>571.04251999999997</v>
      </c>
      <c r="AG48" s="1">
        <f t="shared" si="74"/>
        <v>194.74265250000002</v>
      </c>
      <c r="AH48" s="1">
        <f t="shared" si="74"/>
        <v>0</v>
      </c>
      <c r="AI48" s="1">
        <f t="shared" si="74"/>
        <v>0</v>
      </c>
      <c r="AJ48" s="1">
        <f t="shared" si="74"/>
        <v>304.28550603000002</v>
      </c>
      <c r="AK48" s="1">
        <f t="shared" si="74"/>
        <v>389.95704000000006</v>
      </c>
      <c r="AL48" s="1">
        <f t="shared" si="74"/>
        <v>816.14608020000003</v>
      </c>
      <c r="AM48" s="1">
        <f t="shared" si="74"/>
        <v>1231.9914321000001</v>
      </c>
      <c r="AN48" s="1">
        <f t="shared" si="74"/>
        <v>711.38160000000005</v>
      </c>
      <c r="AO48" s="1">
        <f t="shared" si="74"/>
        <v>1058.5807451999999</v>
      </c>
      <c r="AP48" s="1">
        <f t="shared" si="74"/>
        <v>453.96960000000001</v>
      </c>
      <c r="AQ48" s="1">
        <f t="shared" si="74"/>
        <v>456.99360000000001</v>
      </c>
      <c r="AR48" s="1">
        <f t="shared" si="74"/>
        <v>62.1702972</v>
      </c>
      <c r="AS48" s="1">
        <f t="shared" si="74"/>
        <v>0</v>
      </c>
      <c r="AT48" s="1">
        <f t="shared" si="74"/>
        <v>119.34196560000001</v>
      </c>
      <c r="AU48" s="1">
        <f t="shared" si="74"/>
        <v>3499.1095035599997</v>
      </c>
      <c r="AV48" s="1">
        <f t="shared" si="74"/>
        <v>459.82357343999996</v>
      </c>
      <c r="AW48" s="1">
        <f t="shared" si="74"/>
        <v>269.13051990000002</v>
      </c>
      <c r="AX48" s="1">
        <f t="shared" si="74"/>
        <v>897.96767940000007</v>
      </c>
      <c r="AY48" s="1">
        <f t="shared" si="74"/>
        <v>1951.2386783999998</v>
      </c>
      <c r="AZ48" s="1">
        <f t="shared" si="74"/>
        <v>805.43156759999999</v>
      </c>
      <c r="BA48" s="1">
        <f t="shared" si="74"/>
        <v>655.48444499999994</v>
      </c>
      <c r="BB48" s="1">
        <f t="shared" si="74"/>
        <v>810.1903094999999</v>
      </c>
      <c r="BC48" s="1">
        <f t="shared" si="74"/>
        <v>3063.2526540000003</v>
      </c>
      <c r="BD48" s="1">
        <f t="shared" si="74"/>
        <v>146.7658764</v>
      </c>
      <c r="BE48" s="1">
        <f t="shared" si="74"/>
        <v>3294.9397007999996</v>
      </c>
      <c r="BF48" s="1">
        <f t="shared" si="74"/>
        <v>845.74357559999987</v>
      </c>
      <c r="BG48" s="1">
        <f t="shared" si="74"/>
        <v>1247.9310043200001</v>
      </c>
      <c r="BH48" s="1">
        <f t="shared" si="74"/>
        <v>498.27557933999998</v>
      </c>
      <c r="BI48" s="1">
        <f t="shared" si="74"/>
        <v>939.37726574999999</v>
      </c>
      <c r="BJ48" s="1">
        <f t="shared" si="74"/>
        <v>1185.1499484000001</v>
      </c>
      <c r="BK48" s="1">
        <f t="shared" si="74"/>
        <v>3791.7221561999995</v>
      </c>
      <c r="BL48" s="1">
        <f t="shared" si="74"/>
        <v>4855.6614417299998</v>
      </c>
      <c r="BM48" s="1">
        <f t="shared" si="74"/>
        <v>2152.8979659000001</v>
      </c>
      <c r="BN48" s="1">
        <f t="shared" si="74"/>
        <v>2697.5673172799998</v>
      </c>
      <c r="BO48" s="1">
        <f t="shared" si="74"/>
        <v>3147.4055844</v>
      </c>
      <c r="BP48" s="1">
        <f t="shared" si="74"/>
        <v>2119.5038036700003</v>
      </c>
      <c r="BQ48" s="1">
        <f t="shared" ref="BQ48:EB48" si="75">BQ31*BQ13</f>
        <v>4246.3710055800011</v>
      </c>
      <c r="BR48" s="1">
        <f t="shared" si="75"/>
        <v>1547.2619266500003</v>
      </c>
      <c r="BS48" s="1">
        <f t="shared" si="75"/>
        <v>1439.1195825599998</v>
      </c>
      <c r="BT48" s="1">
        <f t="shared" si="75"/>
        <v>2818.1138287499998</v>
      </c>
      <c r="BU48" s="1">
        <f t="shared" si="75"/>
        <v>1628.90414379</v>
      </c>
      <c r="BV48" s="1">
        <f t="shared" si="75"/>
        <v>890.07208290000005</v>
      </c>
      <c r="BW48" s="1">
        <f t="shared" si="75"/>
        <v>277.54835624999998</v>
      </c>
      <c r="BX48" s="1">
        <f t="shared" si="75"/>
        <v>1371.4683998399998</v>
      </c>
      <c r="BY48" s="1">
        <f t="shared" si="75"/>
        <v>2156.7976620300001</v>
      </c>
      <c r="BZ48" s="1">
        <f t="shared" si="75"/>
        <v>3446.70708096</v>
      </c>
      <c r="CA48" s="1">
        <f t="shared" si="75"/>
        <v>132.39755099999999</v>
      </c>
      <c r="CB48" s="1">
        <f t="shared" si="75"/>
        <v>3158.9505486000003</v>
      </c>
      <c r="CC48" s="1">
        <f t="shared" si="75"/>
        <v>2826.2778588000001</v>
      </c>
      <c r="CD48" s="1">
        <f t="shared" si="75"/>
        <v>1148.13654417</v>
      </c>
      <c r="CE48" s="1">
        <f t="shared" si="75"/>
        <v>1193.7904308</v>
      </c>
      <c r="CF48" s="1">
        <f t="shared" si="75"/>
        <v>3321.5520561300004</v>
      </c>
      <c r="CG48" s="1">
        <f t="shared" si="75"/>
        <v>863.00976960000003</v>
      </c>
      <c r="CH48" s="1">
        <f t="shared" si="75"/>
        <v>2419.5275537400003</v>
      </c>
      <c r="CI48" s="1">
        <f t="shared" si="75"/>
        <v>2065.41886716</v>
      </c>
      <c r="CJ48" s="1">
        <f t="shared" si="75"/>
        <v>900.53845794000017</v>
      </c>
      <c r="CK48" s="1">
        <f t="shared" si="75"/>
        <v>1876.9924601999999</v>
      </c>
      <c r="CL48" s="1">
        <f t="shared" si="75"/>
        <v>936.3261114899999</v>
      </c>
      <c r="CM48" s="1">
        <f t="shared" si="75"/>
        <v>938.54787839999995</v>
      </c>
      <c r="CN48" s="1">
        <f t="shared" si="75"/>
        <v>1877.2030074599998</v>
      </c>
      <c r="CO48" s="1">
        <f t="shared" si="75"/>
        <v>1877.0337392400004</v>
      </c>
      <c r="CP48" s="1">
        <f t="shared" si="75"/>
        <v>374.34237983999998</v>
      </c>
      <c r="CQ48" s="1">
        <f t="shared" si="75"/>
        <v>131.78513699999999</v>
      </c>
      <c r="CR48" s="1">
        <f t="shared" si="75"/>
        <v>417.074724</v>
      </c>
      <c r="CS48" s="1">
        <f t="shared" si="75"/>
        <v>2146.46324112</v>
      </c>
      <c r="CT48" s="1">
        <f t="shared" si="75"/>
        <v>1083.1422986999999</v>
      </c>
      <c r="CU48" s="1">
        <f t="shared" si="75"/>
        <v>2634.71712966</v>
      </c>
      <c r="CV48" s="1">
        <f t="shared" si="75"/>
        <v>991.40721173999998</v>
      </c>
      <c r="CW48" s="1">
        <f t="shared" si="75"/>
        <v>1557.9431445600003</v>
      </c>
      <c r="CX48" s="1">
        <f t="shared" si="75"/>
        <v>1653.7610330999998</v>
      </c>
      <c r="CY48" s="1">
        <f t="shared" si="75"/>
        <v>0</v>
      </c>
      <c r="CZ48" s="1">
        <f t="shared" si="75"/>
        <v>0</v>
      </c>
      <c r="DA48" s="1">
        <f t="shared" si="75"/>
        <v>1689.8920790399998</v>
      </c>
      <c r="DB48" s="1">
        <f t="shared" si="75"/>
        <v>724.95587736000004</v>
      </c>
      <c r="DC48" s="1">
        <f t="shared" si="75"/>
        <v>1407.8018146499999</v>
      </c>
      <c r="DD48" s="1">
        <f t="shared" si="75"/>
        <v>1468.8897299999999</v>
      </c>
      <c r="DE48" s="1">
        <f t="shared" si="75"/>
        <v>938.5551172800001</v>
      </c>
      <c r="DF48" s="1">
        <f t="shared" si="75"/>
        <v>1689.7992487199999</v>
      </c>
      <c r="DG48" s="1">
        <f t="shared" si="75"/>
        <v>1878.2058140999998</v>
      </c>
      <c r="DH48" s="1">
        <f t="shared" si="75"/>
        <v>1911.8041588799997</v>
      </c>
      <c r="DI48" s="1">
        <f t="shared" si="75"/>
        <v>938.47158899999999</v>
      </c>
      <c r="DJ48" s="1">
        <f t="shared" si="75"/>
        <v>1876.9494744000001</v>
      </c>
      <c r="DK48" s="1">
        <f t="shared" si="75"/>
        <v>878.89637978999997</v>
      </c>
      <c r="DL48" s="1">
        <f t="shared" si="75"/>
        <v>1007.1819449999999</v>
      </c>
      <c r="DM48" s="1">
        <f t="shared" si="75"/>
        <v>1345.8888907200001</v>
      </c>
      <c r="DN48" s="1">
        <f t="shared" si="75"/>
        <v>1375.94182572</v>
      </c>
      <c r="DO48" s="1">
        <f t="shared" si="75"/>
        <v>1322.25428016</v>
      </c>
      <c r="DP48" s="1">
        <f t="shared" si="75"/>
        <v>2386.5159779999999</v>
      </c>
      <c r="DQ48" s="1">
        <f t="shared" si="75"/>
        <v>564.39041471999997</v>
      </c>
      <c r="DR48" s="1">
        <f t="shared" si="75"/>
        <v>283.32839204999999</v>
      </c>
      <c r="DS48" s="1">
        <f t="shared" si="75"/>
        <v>561.37435199999993</v>
      </c>
      <c r="DT48" s="1">
        <f t="shared" si="75"/>
        <v>753.0475788</v>
      </c>
      <c r="DU48" s="1">
        <f t="shared" si="75"/>
        <v>751.46126220000008</v>
      </c>
      <c r="DV48" s="1">
        <f t="shared" si="75"/>
        <v>751.46598449999999</v>
      </c>
      <c r="DW48" s="1">
        <f t="shared" si="75"/>
        <v>945.39681600000006</v>
      </c>
      <c r="DX48" s="1">
        <f t="shared" si="75"/>
        <v>0</v>
      </c>
      <c r="DY48" s="1">
        <f t="shared" si="75"/>
        <v>572.84914500000002</v>
      </c>
      <c r="DZ48" s="1">
        <f t="shared" si="75"/>
        <v>2253.2108148000002</v>
      </c>
      <c r="EA48" s="1">
        <f t="shared" si="75"/>
        <v>2253.6545624999999</v>
      </c>
      <c r="EB48" s="1">
        <f t="shared" si="75"/>
        <v>0</v>
      </c>
      <c r="EC48" s="1">
        <f t="shared" ref="EC48:GN48" si="76">EC31*EC13</f>
        <v>0</v>
      </c>
      <c r="ED48" s="1">
        <f t="shared" si="76"/>
        <v>2944.87735806</v>
      </c>
      <c r="EE48" s="1">
        <f t="shared" si="76"/>
        <v>0</v>
      </c>
      <c r="EF48" s="1">
        <f t="shared" si="76"/>
        <v>0</v>
      </c>
      <c r="EG48" s="1">
        <f t="shared" si="76"/>
        <v>2172.5394880000003</v>
      </c>
      <c r="EH48" s="1">
        <f t="shared" si="76"/>
        <v>341.56665179999999</v>
      </c>
      <c r="EI48" s="1">
        <f t="shared" si="76"/>
        <v>0</v>
      </c>
      <c r="EJ48" s="1">
        <f t="shared" si="76"/>
        <v>0</v>
      </c>
      <c r="EK48" s="1">
        <f t="shared" si="76"/>
        <v>1800.3853919999999</v>
      </c>
      <c r="EL48" s="1">
        <f t="shared" si="76"/>
        <v>373.26902183999999</v>
      </c>
      <c r="EM48" s="1">
        <f t="shared" si="76"/>
        <v>1307.192832</v>
      </c>
      <c r="EN48" s="1">
        <f t="shared" si="76"/>
        <v>1309.207752</v>
      </c>
      <c r="EO48" s="1">
        <f t="shared" si="76"/>
        <v>2844.6299659800002</v>
      </c>
      <c r="EP48" s="1">
        <f t="shared" si="76"/>
        <v>883.44392400000004</v>
      </c>
      <c r="EQ48" s="1">
        <f t="shared" si="76"/>
        <v>2833.373505</v>
      </c>
      <c r="ER48" s="1">
        <f t="shared" si="76"/>
        <v>401.66659368000001</v>
      </c>
      <c r="ES48" s="1">
        <f t="shared" si="76"/>
        <v>2891.9071800000002</v>
      </c>
      <c r="ET48" s="1">
        <f t="shared" si="76"/>
        <v>967.20624000000009</v>
      </c>
      <c r="EU48" s="1">
        <f t="shared" si="76"/>
        <v>1517.1721399999999</v>
      </c>
      <c r="EV48" s="1">
        <f t="shared" si="76"/>
        <v>757.36733000000004</v>
      </c>
      <c r="EW48" s="1">
        <f t="shared" si="76"/>
        <v>2496.1406699999998</v>
      </c>
      <c r="EX48" s="1">
        <f t="shared" si="76"/>
        <v>454.50204030000003</v>
      </c>
      <c r="EY48" s="1">
        <f t="shared" si="76"/>
        <v>259.41844862999994</v>
      </c>
      <c r="EZ48" s="1">
        <f t="shared" si="76"/>
        <v>905.71924871999988</v>
      </c>
      <c r="FA48" s="1">
        <f t="shared" si="76"/>
        <v>709.8504514199999</v>
      </c>
      <c r="FB48" s="1">
        <f t="shared" si="76"/>
        <v>2120.1038495999996</v>
      </c>
      <c r="FC48" s="1">
        <f t="shared" si="76"/>
        <v>1120.8010671</v>
      </c>
      <c r="FD48" s="1">
        <f t="shared" si="76"/>
        <v>1032.86611296</v>
      </c>
      <c r="FE48" s="1">
        <f t="shared" si="76"/>
        <v>624.69007326000008</v>
      </c>
      <c r="FF48" s="1">
        <f t="shared" si="76"/>
        <v>989.14759713000001</v>
      </c>
      <c r="FG48" s="1">
        <f t="shared" si="76"/>
        <v>1163.4578901</v>
      </c>
      <c r="FH48" s="1">
        <f t="shared" si="76"/>
        <v>1659.8253374999997</v>
      </c>
      <c r="FI48" s="1">
        <f t="shared" si="76"/>
        <v>750.69712871999991</v>
      </c>
      <c r="FJ48" s="1">
        <f t="shared" si="76"/>
        <v>909.02526561000002</v>
      </c>
      <c r="FK48" s="1">
        <f t="shared" si="76"/>
        <v>0</v>
      </c>
      <c r="FL48" s="1">
        <f t="shared" si="76"/>
        <v>0</v>
      </c>
      <c r="FM48" s="1">
        <f t="shared" si="76"/>
        <v>0</v>
      </c>
      <c r="FN48" s="1">
        <f t="shared" si="76"/>
        <v>0</v>
      </c>
      <c r="FO48" s="1">
        <f t="shared" si="76"/>
        <v>388.43829882</v>
      </c>
      <c r="FP48" s="1">
        <f t="shared" si="76"/>
        <v>793.6185668400002</v>
      </c>
      <c r="FQ48" s="1">
        <f t="shared" si="76"/>
        <v>1689.9831154799999</v>
      </c>
      <c r="FR48" s="1">
        <f t="shared" si="76"/>
        <v>1125.44119611</v>
      </c>
      <c r="FS48" s="1">
        <f t="shared" si="76"/>
        <v>1689.3524339999999</v>
      </c>
      <c r="FT48" s="1">
        <f t="shared" si="76"/>
        <v>1461.1597308</v>
      </c>
      <c r="FU48" s="1">
        <f t="shared" si="76"/>
        <v>2785.4014319999997</v>
      </c>
      <c r="FV48" s="1">
        <f t="shared" si="76"/>
        <v>2296.678758</v>
      </c>
      <c r="FW48" s="1">
        <f t="shared" si="76"/>
        <v>2000.1760560000002</v>
      </c>
      <c r="FX48" s="1">
        <f t="shared" si="76"/>
        <v>2120.3549499999999</v>
      </c>
      <c r="FY48" s="1">
        <f t="shared" si="76"/>
        <v>1553.4518380000002</v>
      </c>
      <c r="FZ48" s="1">
        <f t="shared" si="76"/>
        <v>1369.38013</v>
      </c>
      <c r="GA48" s="1">
        <f t="shared" si="76"/>
        <v>1459.689905</v>
      </c>
      <c r="GB48" s="1">
        <f t="shared" si="76"/>
        <v>1015.6545279999999</v>
      </c>
      <c r="GC48" s="1">
        <f t="shared" si="76"/>
        <v>2513.5023759999995</v>
      </c>
      <c r="GD48" s="1">
        <f t="shared" si="76"/>
        <v>338.56669440000002</v>
      </c>
      <c r="GE48" s="1">
        <f t="shared" si="76"/>
        <v>372.14856000000003</v>
      </c>
      <c r="GF48" s="1">
        <f t="shared" si="76"/>
        <v>539.24355000000003</v>
      </c>
      <c r="GG48" s="1">
        <f t="shared" si="76"/>
        <v>249.40491999999998</v>
      </c>
      <c r="GH48" s="1">
        <f t="shared" si="76"/>
        <v>225.55557090000005</v>
      </c>
      <c r="GI48" s="1">
        <f t="shared" si="76"/>
        <v>567.03250890000004</v>
      </c>
      <c r="GJ48" s="1">
        <f t="shared" si="76"/>
        <v>1497.63144465</v>
      </c>
      <c r="GK48" s="1">
        <f t="shared" si="76"/>
        <v>1690.0401177000001</v>
      </c>
      <c r="GL48" s="1">
        <f t="shared" si="76"/>
        <v>236.527929</v>
      </c>
      <c r="GM48" s="1">
        <f t="shared" si="76"/>
        <v>821.28451877999987</v>
      </c>
      <c r="GN48" s="1">
        <f t="shared" si="76"/>
        <v>751.41756062999991</v>
      </c>
      <c r="GO48" s="1">
        <f t="shared" ref="GO48:IZ48" si="77">GO31*GO13</f>
        <v>930.91510999999991</v>
      </c>
      <c r="GP48" s="1">
        <f t="shared" si="77"/>
        <v>496.82974800000005</v>
      </c>
      <c r="GQ48" s="1">
        <f t="shared" si="77"/>
        <v>1103.3138900000001</v>
      </c>
      <c r="GR48" s="1">
        <f t="shared" si="77"/>
        <v>1083.11219676</v>
      </c>
      <c r="GS48" s="1">
        <f t="shared" si="77"/>
        <v>456.74473999999998</v>
      </c>
      <c r="GT48" s="1">
        <f t="shared" si="77"/>
        <v>744.21727775999989</v>
      </c>
      <c r="GU48" s="1">
        <f t="shared" si="77"/>
        <v>730.78051860000005</v>
      </c>
      <c r="GV48" s="1">
        <f t="shared" si="77"/>
        <v>751.40444609999997</v>
      </c>
      <c r="GW48" s="1">
        <f t="shared" si="77"/>
        <v>751.41731807999997</v>
      </c>
      <c r="GX48" s="1">
        <f t="shared" si="77"/>
        <v>751.00984596000012</v>
      </c>
      <c r="GY48" s="1">
        <f t="shared" si="77"/>
        <v>940.02420797999991</v>
      </c>
      <c r="GZ48" s="1">
        <f t="shared" si="77"/>
        <v>1765.4963760000001</v>
      </c>
      <c r="HA48" s="1">
        <f t="shared" si="77"/>
        <v>1748.9122559999998</v>
      </c>
      <c r="HB48" s="1">
        <f t="shared" si="77"/>
        <v>1832.7022213499999</v>
      </c>
      <c r="HC48" s="1">
        <f t="shared" si="77"/>
        <v>1184.3778869999999</v>
      </c>
      <c r="HD48" s="1">
        <f t="shared" si="77"/>
        <v>2082.244788</v>
      </c>
      <c r="HE48" s="1">
        <f t="shared" si="77"/>
        <v>1609.0652219400001</v>
      </c>
      <c r="HF48" s="1">
        <f t="shared" si="77"/>
        <v>999.57125664</v>
      </c>
      <c r="HG48" s="1">
        <f t="shared" si="77"/>
        <v>1324.31099328</v>
      </c>
      <c r="HH48" s="1">
        <f t="shared" si="77"/>
        <v>3956.2028352000002</v>
      </c>
      <c r="HI48" s="1">
        <f t="shared" si="77"/>
        <v>2281.7850313499998</v>
      </c>
      <c r="HJ48" s="1">
        <f t="shared" si="77"/>
        <v>938.50125930000002</v>
      </c>
      <c r="HK48" s="1">
        <f t="shared" si="77"/>
        <v>2106.4337910000004</v>
      </c>
      <c r="HL48" s="1">
        <f t="shared" si="77"/>
        <v>248.29766774999999</v>
      </c>
      <c r="HM48" s="1">
        <f t="shared" si="77"/>
        <v>2530.8989849999998</v>
      </c>
      <c r="HN48" s="1">
        <f t="shared" si="77"/>
        <v>1961.2939846499999</v>
      </c>
      <c r="HO48" s="1">
        <f t="shared" si="77"/>
        <v>1746.4071279599996</v>
      </c>
      <c r="HP48" s="1">
        <f t="shared" si="77"/>
        <v>1826.4268509299998</v>
      </c>
      <c r="HQ48" s="1">
        <f t="shared" si="77"/>
        <v>2313.34489188</v>
      </c>
      <c r="HR48" s="1">
        <f t="shared" si="77"/>
        <v>656.18389682999998</v>
      </c>
      <c r="HS48" s="1">
        <f t="shared" si="77"/>
        <v>434.74305600000002</v>
      </c>
      <c r="HT48" s="1">
        <f t="shared" si="77"/>
        <v>1407.65048424</v>
      </c>
      <c r="HU48" s="1">
        <f t="shared" si="77"/>
        <v>920.42433449999999</v>
      </c>
      <c r="HV48" s="1">
        <f t="shared" si="77"/>
        <v>3110.7419412300001</v>
      </c>
      <c r="HW48" s="1">
        <f t="shared" si="77"/>
        <v>985.80225000000007</v>
      </c>
      <c r="HX48" s="1">
        <f t="shared" si="77"/>
        <v>1102.93443</v>
      </c>
      <c r="HY48" s="1">
        <f t="shared" si="77"/>
        <v>2728.60104</v>
      </c>
      <c r="HZ48" s="1">
        <f t="shared" si="77"/>
        <v>1962.8972000000001</v>
      </c>
      <c r="IA48" s="1">
        <f t="shared" si="77"/>
        <v>939.25547099999994</v>
      </c>
      <c r="IB48" s="1">
        <f t="shared" si="77"/>
        <v>939.56291154000007</v>
      </c>
      <c r="IC48" s="1">
        <f t="shared" si="77"/>
        <v>1768.59819279</v>
      </c>
      <c r="ID48" s="1">
        <f t="shared" si="77"/>
        <v>938.54902680000009</v>
      </c>
      <c r="IE48" s="1">
        <f t="shared" si="77"/>
        <v>1452.8622289500001</v>
      </c>
      <c r="IF48" s="1">
        <f t="shared" si="77"/>
        <v>657.57434093999996</v>
      </c>
      <c r="IG48" s="1">
        <f t="shared" si="77"/>
        <v>821.08065599999998</v>
      </c>
      <c r="IH48" s="1">
        <f t="shared" si="77"/>
        <v>0</v>
      </c>
      <c r="II48" s="1">
        <f t="shared" si="77"/>
        <v>0</v>
      </c>
      <c r="IJ48" s="1">
        <f t="shared" si="77"/>
        <v>0</v>
      </c>
      <c r="IK48" s="1">
        <f t="shared" si="77"/>
        <v>0</v>
      </c>
      <c r="IL48" s="1">
        <f t="shared" si="77"/>
        <v>0</v>
      </c>
      <c r="IM48" s="1">
        <f t="shared" si="77"/>
        <v>1383.02306208</v>
      </c>
      <c r="IN48" s="1">
        <f t="shared" si="77"/>
        <v>854.72323398000003</v>
      </c>
      <c r="IO48" s="1">
        <f t="shared" si="77"/>
        <v>1530.8216946</v>
      </c>
      <c r="IP48" s="1">
        <f t="shared" si="77"/>
        <v>2429.2433087999998</v>
      </c>
      <c r="IQ48" s="1">
        <f t="shared" si="77"/>
        <v>1403.3418953400001</v>
      </c>
      <c r="IR48" s="1">
        <f t="shared" si="77"/>
        <v>2153.5742943</v>
      </c>
      <c r="IS48" s="1">
        <f t="shared" si="77"/>
        <v>3114.7688167199999</v>
      </c>
      <c r="IT48" s="1">
        <f t="shared" si="77"/>
        <v>2801.8436509799999</v>
      </c>
      <c r="IU48" s="1">
        <f t="shared" si="77"/>
        <v>1690.5132565199999</v>
      </c>
      <c r="IV48" s="1">
        <f t="shared" si="77"/>
        <v>1125.57068712</v>
      </c>
      <c r="IW48" s="1">
        <f t="shared" si="77"/>
        <v>2044.57559328</v>
      </c>
      <c r="IX48" s="1">
        <f t="shared" si="77"/>
        <v>1887.8504703299996</v>
      </c>
      <c r="IY48" s="1">
        <f t="shared" si="77"/>
        <v>1708.7620631399998</v>
      </c>
      <c r="IZ48" s="1">
        <f t="shared" si="77"/>
        <v>2337.0937662599999</v>
      </c>
      <c r="JA48" s="1">
        <f t="shared" ref="JA48:LL48" si="78">JA31*JA13</f>
        <v>1689.1048102499999</v>
      </c>
      <c r="JB48" s="1">
        <f t="shared" si="78"/>
        <v>1719.7972317899998</v>
      </c>
      <c r="JC48" s="1">
        <f t="shared" si="78"/>
        <v>2010.3511744800001</v>
      </c>
      <c r="JD48" s="1">
        <f t="shared" si="78"/>
        <v>1396.6244027999999</v>
      </c>
      <c r="JE48" s="1">
        <f t="shared" si="78"/>
        <v>2790.4839187500002</v>
      </c>
      <c r="JF48" s="1">
        <f t="shared" si="78"/>
        <v>1211.2006202999999</v>
      </c>
      <c r="JG48" s="1">
        <f t="shared" si="78"/>
        <v>751.39384320000011</v>
      </c>
      <c r="JH48" s="1">
        <f t="shared" si="78"/>
        <v>485.66984400000007</v>
      </c>
      <c r="JI48" s="1">
        <f t="shared" si="78"/>
        <v>1233.8654328</v>
      </c>
      <c r="JJ48" s="1">
        <f t="shared" si="78"/>
        <v>562.89174479999997</v>
      </c>
      <c r="JK48" s="1">
        <f t="shared" si="78"/>
        <v>751.45779719999996</v>
      </c>
      <c r="JL48" s="1">
        <f t="shared" si="78"/>
        <v>2742.3709750799999</v>
      </c>
      <c r="JM48" s="1">
        <f t="shared" si="78"/>
        <v>588.25780199999997</v>
      </c>
      <c r="JN48" s="1">
        <f t="shared" si="78"/>
        <v>580.69744128000002</v>
      </c>
      <c r="JO48" s="1">
        <f t="shared" si="78"/>
        <v>567.91904697000007</v>
      </c>
      <c r="JP48" s="1">
        <f t="shared" si="78"/>
        <v>2270.9431800000002</v>
      </c>
      <c r="JQ48" s="1">
        <f t="shared" si="78"/>
        <v>1589.7049145999997</v>
      </c>
      <c r="JR48" s="1">
        <f t="shared" si="78"/>
        <v>938.41953777000003</v>
      </c>
      <c r="JS48" s="1">
        <f t="shared" si="78"/>
        <v>1428.1114953599999</v>
      </c>
      <c r="JT48" s="1">
        <f t="shared" si="78"/>
        <v>1131.0590025899999</v>
      </c>
      <c r="JU48" s="1">
        <f t="shared" si="78"/>
        <v>85.489413569999982</v>
      </c>
      <c r="JV48" s="1">
        <f t="shared" si="78"/>
        <v>83.349854280000002</v>
      </c>
      <c r="JW48" s="1">
        <f t="shared" si="78"/>
        <v>292.73726591999991</v>
      </c>
      <c r="JX48" s="1">
        <f t="shared" si="78"/>
        <v>1690.3001164499999</v>
      </c>
      <c r="JY48" s="1">
        <f t="shared" si="78"/>
        <v>1689.9003336599999</v>
      </c>
      <c r="JZ48" s="1">
        <f t="shared" si="78"/>
        <v>2269.1133352800002</v>
      </c>
      <c r="KA48" s="1">
        <f t="shared" si="78"/>
        <v>1547.1205249499999</v>
      </c>
      <c r="KB48" s="1">
        <f t="shared" si="78"/>
        <v>2252.7110321099999</v>
      </c>
      <c r="KC48" s="1">
        <f t="shared" si="78"/>
        <v>3385.3814923499999</v>
      </c>
      <c r="KD48" s="1">
        <f t="shared" si="78"/>
        <v>2682.5827673700001</v>
      </c>
      <c r="KE48" s="1">
        <f t="shared" si="78"/>
        <v>4670.8697573999998</v>
      </c>
      <c r="KF48" s="1">
        <f t="shared" si="78"/>
        <v>1322.3661561000001</v>
      </c>
      <c r="KG48" s="1">
        <f t="shared" si="78"/>
        <v>1222.6539897</v>
      </c>
      <c r="KH48" s="1">
        <f t="shared" si="78"/>
        <v>1166.3660329200002</v>
      </c>
      <c r="KI48" s="1">
        <f t="shared" si="78"/>
        <v>2256.14542725</v>
      </c>
      <c r="KJ48" s="1">
        <f t="shared" si="78"/>
        <v>2832.7706906400003</v>
      </c>
      <c r="KK48" s="1">
        <f t="shared" si="78"/>
        <v>1740.5798038200001</v>
      </c>
      <c r="KL48" s="1">
        <f t="shared" si="78"/>
        <v>2052.7918290000002</v>
      </c>
      <c r="KM48" s="1">
        <f t="shared" si="78"/>
        <v>0</v>
      </c>
      <c r="KN48" s="1">
        <f t="shared" si="78"/>
        <v>0</v>
      </c>
      <c r="KO48" s="1">
        <f t="shared" si="78"/>
        <v>0</v>
      </c>
      <c r="KP48" s="1">
        <f t="shared" si="78"/>
        <v>0</v>
      </c>
      <c r="KQ48" s="1">
        <f t="shared" si="78"/>
        <v>0</v>
      </c>
      <c r="KR48" s="1">
        <f t="shared" si="78"/>
        <v>0</v>
      </c>
      <c r="KS48" s="1">
        <f t="shared" si="78"/>
        <v>0</v>
      </c>
      <c r="KT48" s="1">
        <f t="shared" si="78"/>
        <v>0</v>
      </c>
      <c r="KU48" s="1">
        <f t="shared" si="78"/>
        <v>0</v>
      </c>
      <c r="KV48" s="1">
        <f t="shared" si="78"/>
        <v>0</v>
      </c>
      <c r="KW48" s="1">
        <f t="shared" si="78"/>
        <v>0</v>
      </c>
      <c r="KX48" s="1">
        <f t="shared" si="78"/>
        <v>0</v>
      </c>
      <c r="KY48" s="1">
        <f t="shared" si="78"/>
        <v>282.18692699999997</v>
      </c>
      <c r="KZ48" s="1">
        <f t="shared" si="78"/>
        <v>0</v>
      </c>
      <c r="LA48" s="1">
        <f t="shared" si="78"/>
        <v>0</v>
      </c>
      <c r="LB48" s="1">
        <f t="shared" si="78"/>
        <v>0</v>
      </c>
      <c r="LC48" s="1">
        <f t="shared" si="78"/>
        <v>0</v>
      </c>
      <c r="LD48" s="1">
        <f t="shared" si="78"/>
        <v>0</v>
      </c>
      <c r="LE48" s="1">
        <f t="shared" si="78"/>
        <v>0</v>
      </c>
      <c r="LF48" s="1">
        <f t="shared" si="78"/>
        <v>686.1666735</v>
      </c>
      <c r="LG48" s="1">
        <f t="shared" si="78"/>
        <v>2952.799344</v>
      </c>
      <c r="LH48" s="1">
        <f t="shared" si="78"/>
        <v>2003.4642988799997</v>
      </c>
      <c r="LI48" s="1">
        <f t="shared" si="78"/>
        <v>781.72616214000004</v>
      </c>
      <c r="LJ48" s="1">
        <f t="shared" si="78"/>
        <v>562.88697300000001</v>
      </c>
      <c r="LK48" s="1">
        <f t="shared" si="78"/>
        <v>279.43000469999998</v>
      </c>
      <c r="LL48" s="1">
        <f t="shared" si="78"/>
        <v>1112.1872751000001</v>
      </c>
      <c r="LM48" s="1">
        <f t="shared" ref="LM48:ND48" si="79">LM31*LM13</f>
        <v>1784.3552099999997</v>
      </c>
      <c r="LN48" s="1">
        <f t="shared" si="79"/>
        <v>0</v>
      </c>
      <c r="LO48" s="1">
        <f t="shared" si="79"/>
        <v>0</v>
      </c>
      <c r="LP48" s="1">
        <f t="shared" si="79"/>
        <v>0</v>
      </c>
      <c r="LQ48" s="1">
        <f t="shared" si="79"/>
        <v>0</v>
      </c>
      <c r="LR48" s="1">
        <f t="shared" si="79"/>
        <v>0</v>
      </c>
      <c r="LS48" s="1">
        <f t="shared" si="79"/>
        <v>657.53486370000007</v>
      </c>
      <c r="LT48" s="1">
        <f t="shared" si="79"/>
        <v>1125.56896452</v>
      </c>
      <c r="LU48" s="1">
        <f t="shared" si="79"/>
        <v>1692.9846331199999</v>
      </c>
      <c r="LV48" s="1">
        <f t="shared" si="79"/>
        <v>878.31138780000015</v>
      </c>
      <c r="LW48" s="1">
        <f t="shared" si="79"/>
        <v>237.64619340000002</v>
      </c>
      <c r="LX48" s="1">
        <f t="shared" si="79"/>
        <v>2253.3139648799997</v>
      </c>
      <c r="LY48" s="1">
        <f t="shared" si="79"/>
        <v>1565.7832574999998</v>
      </c>
      <c r="LZ48" s="1">
        <f t="shared" si="79"/>
        <v>863.99007453000013</v>
      </c>
      <c r="MA48" s="1">
        <f t="shared" si="79"/>
        <v>1125.5008050000001</v>
      </c>
      <c r="MB48" s="1">
        <f t="shared" si="79"/>
        <v>1565.1630918000001</v>
      </c>
      <c r="MC48" s="1">
        <f t="shared" si="79"/>
        <v>0</v>
      </c>
      <c r="MD48" s="1">
        <f t="shared" si="79"/>
        <v>0</v>
      </c>
      <c r="ME48" s="1">
        <f t="shared" si="79"/>
        <v>0</v>
      </c>
      <c r="MF48" s="1">
        <f t="shared" si="79"/>
        <v>0</v>
      </c>
      <c r="MG48" s="1">
        <f t="shared" si="79"/>
        <v>1125.6944846400002</v>
      </c>
      <c r="MH48" s="1">
        <f t="shared" si="79"/>
        <v>688.12975043999995</v>
      </c>
      <c r="MI48" s="1">
        <f t="shared" si="79"/>
        <v>715.73952483000005</v>
      </c>
      <c r="MJ48" s="1">
        <f t="shared" si="79"/>
        <v>720.43897265999999</v>
      </c>
      <c r="MK48" s="1">
        <f t="shared" si="79"/>
        <v>1689.9160766400003</v>
      </c>
      <c r="ML48" s="1">
        <f t="shared" si="79"/>
        <v>1689.9791990400001</v>
      </c>
      <c r="MM48" s="1">
        <f t="shared" si="79"/>
        <v>1206.38405943</v>
      </c>
      <c r="MN48" s="1">
        <f t="shared" si="79"/>
        <v>0</v>
      </c>
      <c r="MO48" s="1">
        <f t="shared" si="79"/>
        <v>0</v>
      </c>
      <c r="MP48" s="1">
        <f t="shared" si="79"/>
        <v>0</v>
      </c>
      <c r="MQ48" s="1">
        <f t="shared" si="79"/>
        <v>0</v>
      </c>
      <c r="MR48" s="1">
        <f t="shared" si="79"/>
        <v>751.39891200000011</v>
      </c>
      <c r="MS48" s="1">
        <f t="shared" si="79"/>
        <v>0</v>
      </c>
      <c r="MT48" s="1">
        <f t="shared" si="79"/>
        <v>804.90811499999995</v>
      </c>
      <c r="MU48" s="1">
        <f t="shared" si="79"/>
        <v>0</v>
      </c>
      <c r="MV48" s="1">
        <f t="shared" si="79"/>
        <v>751.46640624000008</v>
      </c>
      <c r="MW48" s="1">
        <f t="shared" si="79"/>
        <v>2250.4803779999997</v>
      </c>
      <c r="MX48" s="1">
        <f t="shared" si="79"/>
        <v>2249.854605</v>
      </c>
      <c r="MY48" s="1">
        <f t="shared" si="79"/>
        <v>0</v>
      </c>
      <c r="MZ48" s="1">
        <f t="shared" si="79"/>
        <v>0</v>
      </c>
      <c r="NA48" s="1">
        <f t="shared" si="79"/>
        <v>0</v>
      </c>
      <c r="NB48" s="1">
        <f t="shared" si="79"/>
        <v>277.11691523999997</v>
      </c>
      <c r="NC48" s="1">
        <f t="shared" si="79"/>
        <v>1612.41385833</v>
      </c>
      <c r="ND48" s="1">
        <f t="shared" si="79"/>
        <v>417.07849200000004</v>
      </c>
      <c r="NE48" s="41">
        <f t="shared" si="43"/>
        <v>417497.81943100027</v>
      </c>
      <c r="NF48" s="1">
        <v>417498.02639999992</v>
      </c>
    </row>
    <row r="49" spans="1:370">
      <c r="A49" s="41" t="s">
        <v>406</v>
      </c>
      <c r="D49" s="1">
        <f>D32*D13</f>
        <v>0</v>
      </c>
      <c r="E49" s="1">
        <f t="shared" ref="E49:BP49" si="80">E32*E13</f>
        <v>0</v>
      </c>
      <c r="F49" s="1">
        <f t="shared" si="80"/>
        <v>0</v>
      </c>
      <c r="G49" s="1">
        <f t="shared" si="80"/>
        <v>0</v>
      </c>
      <c r="H49" s="1">
        <f t="shared" si="80"/>
        <v>0</v>
      </c>
      <c r="I49" s="1">
        <f t="shared" si="80"/>
        <v>0</v>
      </c>
      <c r="J49" s="1">
        <f t="shared" si="80"/>
        <v>0</v>
      </c>
      <c r="K49" s="1">
        <f t="shared" si="80"/>
        <v>0</v>
      </c>
      <c r="L49" s="1">
        <f t="shared" si="80"/>
        <v>0</v>
      </c>
      <c r="M49" s="1">
        <f t="shared" si="80"/>
        <v>0</v>
      </c>
      <c r="N49" s="1">
        <f t="shared" si="80"/>
        <v>0</v>
      </c>
      <c r="O49" s="1">
        <f t="shared" si="80"/>
        <v>0</v>
      </c>
      <c r="P49" s="1">
        <f t="shared" si="80"/>
        <v>0</v>
      </c>
      <c r="Q49" s="1">
        <f t="shared" si="80"/>
        <v>0</v>
      </c>
      <c r="R49" s="1">
        <f t="shared" si="80"/>
        <v>0</v>
      </c>
      <c r="S49" s="1">
        <f t="shared" si="80"/>
        <v>0</v>
      </c>
      <c r="T49" s="1">
        <f t="shared" si="80"/>
        <v>0</v>
      </c>
      <c r="U49" s="1">
        <f t="shared" si="80"/>
        <v>0</v>
      </c>
      <c r="V49" s="1">
        <f t="shared" si="80"/>
        <v>0</v>
      </c>
      <c r="W49" s="1">
        <f t="shared" si="80"/>
        <v>0</v>
      </c>
      <c r="X49" s="1">
        <f t="shared" si="80"/>
        <v>0</v>
      </c>
      <c r="Y49" s="1">
        <f t="shared" si="80"/>
        <v>0</v>
      </c>
      <c r="Z49" s="1">
        <f t="shared" si="80"/>
        <v>0</v>
      </c>
      <c r="AA49" s="1">
        <f t="shared" si="80"/>
        <v>0</v>
      </c>
      <c r="AB49" s="1">
        <f t="shared" si="80"/>
        <v>0</v>
      </c>
      <c r="AC49" s="1">
        <f t="shared" si="80"/>
        <v>0</v>
      </c>
      <c r="AD49" s="1">
        <f t="shared" si="80"/>
        <v>0</v>
      </c>
      <c r="AE49" s="1">
        <f t="shared" si="80"/>
        <v>0</v>
      </c>
      <c r="AF49" s="1">
        <f t="shared" si="80"/>
        <v>0</v>
      </c>
      <c r="AG49" s="1">
        <f t="shared" si="80"/>
        <v>0</v>
      </c>
      <c r="AH49" s="1">
        <f t="shared" si="80"/>
        <v>0</v>
      </c>
      <c r="AI49" s="1">
        <f t="shared" si="80"/>
        <v>0</v>
      </c>
      <c r="AJ49" s="1">
        <f t="shared" si="80"/>
        <v>0</v>
      </c>
      <c r="AK49" s="1">
        <f t="shared" si="80"/>
        <v>0</v>
      </c>
      <c r="AL49" s="1">
        <f t="shared" si="80"/>
        <v>0</v>
      </c>
      <c r="AM49" s="1">
        <f t="shared" si="80"/>
        <v>0</v>
      </c>
      <c r="AN49" s="1">
        <f t="shared" si="80"/>
        <v>0</v>
      </c>
      <c r="AO49" s="1">
        <f t="shared" si="80"/>
        <v>0</v>
      </c>
      <c r="AP49" s="1">
        <f t="shared" si="80"/>
        <v>0</v>
      </c>
      <c r="AQ49" s="1">
        <f t="shared" si="80"/>
        <v>0</v>
      </c>
      <c r="AR49" s="1">
        <f t="shared" si="80"/>
        <v>0</v>
      </c>
      <c r="AS49" s="1">
        <f t="shared" si="80"/>
        <v>0</v>
      </c>
      <c r="AT49" s="1">
        <f t="shared" si="80"/>
        <v>0</v>
      </c>
      <c r="AU49" s="1">
        <f t="shared" si="80"/>
        <v>0</v>
      </c>
      <c r="AV49" s="1">
        <f t="shared" si="80"/>
        <v>0</v>
      </c>
      <c r="AW49" s="1">
        <f t="shared" si="80"/>
        <v>0</v>
      </c>
      <c r="AX49" s="1">
        <f t="shared" si="80"/>
        <v>0</v>
      </c>
      <c r="AY49" s="1">
        <f t="shared" si="80"/>
        <v>0</v>
      </c>
      <c r="AZ49" s="1">
        <f t="shared" si="80"/>
        <v>0</v>
      </c>
      <c r="BA49" s="1">
        <f t="shared" si="80"/>
        <v>0</v>
      </c>
      <c r="BB49" s="1">
        <f t="shared" si="80"/>
        <v>0</v>
      </c>
      <c r="BC49" s="1">
        <f t="shared" si="80"/>
        <v>0</v>
      </c>
      <c r="BD49" s="1">
        <f t="shared" si="80"/>
        <v>0</v>
      </c>
      <c r="BE49" s="1">
        <f t="shared" si="80"/>
        <v>0</v>
      </c>
      <c r="BF49" s="1">
        <f t="shared" si="80"/>
        <v>0</v>
      </c>
      <c r="BG49" s="1">
        <f t="shared" si="80"/>
        <v>0</v>
      </c>
      <c r="BH49" s="1">
        <f t="shared" si="80"/>
        <v>0</v>
      </c>
      <c r="BI49" s="1">
        <f t="shared" si="80"/>
        <v>0</v>
      </c>
      <c r="BJ49" s="1">
        <f t="shared" si="80"/>
        <v>0</v>
      </c>
      <c r="BK49" s="1">
        <f t="shared" si="80"/>
        <v>0</v>
      </c>
      <c r="BL49" s="1">
        <f t="shared" si="80"/>
        <v>0</v>
      </c>
      <c r="BM49" s="1">
        <f t="shared" si="80"/>
        <v>0</v>
      </c>
      <c r="BN49" s="1">
        <f t="shared" si="80"/>
        <v>0</v>
      </c>
      <c r="BO49" s="1">
        <f t="shared" si="80"/>
        <v>0</v>
      </c>
      <c r="BP49" s="1">
        <f t="shared" si="80"/>
        <v>0</v>
      </c>
      <c r="BQ49" s="1">
        <f t="shared" ref="BQ49:EB49" si="81">BQ32*BQ13</f>
        <v>0</v>
      </c>
      <c r="BR49" s="1">
        <f t="shared" si="81"/>
        <v>0</v>
      </c>
      <c r="BS49" s="1">
        <f t="shared" si="81"/>
        <v>0</v>
      </c>
      <c r="BT49" s="1">
        <f>BT32*7076.85</f>
        <v>2367.2063250000001</v>
      </c>
      <c r="BU49" s="1">
        <f>BU32*3599.3</f>
        <v>1381.7712700000002</v>
      </c>
      <c r="BV49" s="1">
        <f t="shared" si="81"/>
        <v>0</v>
      </c>
      <c r="BW49" s="1">
        <f t="shared" si="81"/>
        <v>0</v>
      </c>
      <c r="BX49" s="1">
        <f t="shared" si="81"/>
        <v>0</v>
      </c>
      <c r="BY49" s="1">
        <f t="shared" si="81"/>
        <v>0</v>
      </c>
      <c r="BZ49" s="1">
        <f t="shared" si="81"/>
        <v>0</v>
      </c>
      <c r="CA49" s="1">
        <f t="shared" si="81"/>
        <v>0</v>
      </c>
      <c r="CB49" s="1">
        <f t="shared" si="81"/>
        <v>0</v>
      </c>
      <c r="CC49" s="1">
        <f t="shared" si="81"/>
        <v>0</v>
      </c>
      <c r="CD49" s="1">
        <f>CD32*3570.02</f>
        <v>928.91920399999992</v>
      </c>
      <c r="CE49" s="1">
        <f t="shared" si="81"/>
        <v>0</v>
      </c>
      <c r="CF49" s="1">
        <f t="shared" si="81"/>
        <v>0</v>
      </c>
      <c r="CG49" s="1">
        <f>CG32*3703</f>
        <v>895.3854</v>
      </c>
      <c r="CH49" s="1">
        <f t="shared" si="81"/>
        <v>0</v>
      </c>
      <c r="CI49" s="1">
        <f t="shared" si="81"/>
        <v>0</v>
      </c>
      <c r="CJ49" s="1">
        <f t="shared" si="81"/>
        <v>0</v>
      </c>
      <c r="CK49" s="1">
        <f t="shared" si="81"/>
        <v>0</v>
      </c>
      <c r="CL49" s="1">
        <f t="shared" si="81"/>
        <v>0</v>
      </c>
      <c r="CM49" s="1">
        <f t="shared" si="81"/>
        <v>0</v>
      </c>
      <c r="CN49" s="1">
        <f t="shared" si="81"/>
        <v>0</v>
      </c>
      <c r="CO49" s="1">
        <f t="shared" si="81"/>
        <v>0</v>
      </c>
      <c r="CP49" s="1">
        <f t="shared" si="81"/>
        <v>0</v>
      </c>
      <c r="CQ49" s="1">
        <f t="shared" si="81"/>
        <v>0</v>
      </c>
      <c r="CR49" s="1">
        <f t="shared" si="81"/>
        <v>0</v>
      </c>
      <c r="CS49" s="1">
        <f t="shared" si="81"/>
        <v>0</v>
      </c>
      <c r="CT49" s="1">
        <f t="shared" si="81"/>
        <v>0</v>
      </c>
      <c r="CU49" s="1">
        <f t="shared" si="81"/>
        <v>0</v>
      </c>
      <c r="CV49" s="1">
        <f t="shared" si="81"/>
        <v>0</v>
      </c>
      <c r="CW49" s="1">
        <f t="shared" si="81"/>
        <v>0</v>
      </c>
      <c r="CX49" s="1">
        <f t="shared" si="81"/>
        <v>0</v>
      </c>
      <c r="CY49" s="1">
        <f t="shared" si="81"/>
        <v>0</v>
      </c>
      <c r="CZ49" s="1">
        <f t="shared" si="81"/>
        <v>0</v>
      </c>
      <c r="DA49" s="1">
        <f t="shared" si="81"/>
        <v>0</v>
      </c>
      <c r="DB49" s="1">
        <f t="shared" si="81"/>
        <v>0</v>
      </c>
      <c r="DC49" s="1">
        <f t="shared" si="81"/>
        <v>0</v>
      </c>
      <c r="DD49" s="1">
        <f t="shared" si="81"/>
        <v>0</v>
      </c>
      <c r="DE49" s="1">
        <f t="shared" si="81"/>
        <v>0</v>
      </c>
      <c r="DF49" s="1">
        <f t="shared" si="81"/>
        <v>0</v>
      </c>
      <c r="DG49" s="1">
        <f t="shared" si="81"/>
        <v>0</v>
      </c>
      <c r="DH49" s="1">
        <v>0</v>
      </c>
      <c r="DI49" s="1">
        <f t="shared" si="81"/>
        <v>0</v>
      </c>
      <c r="DJ49" s="1">
        <f t="shared" si="81"/>
        <v>0</v>
      </c>
      <c r="DK49" s="1">
        <f t="shared" si="81"/>
        <v>0</v>
      </c>
      <c r="DL49" s="1">
        <f t="shared" si="81"/>
        <v>0</v>
      </c>
      <c r="DM49" s="1">
        <f t="shared" si="81"/>
        <v>0</v>
      </c>
      <c r="DN49" s="1">
        <f t="shared" si="81"/>
        <v>0</v>
      </c>
      <c r="DO49" s="1">
        <f t="shared" si="81"/>
        <v>0</v>
      </c>
      <c r="DP49" s="1">
        <f t="shared" si="81"/>
        <v>0</v>
      </c>
      <c r="DQ49" s="1">
        <f t="shared" si="81"/>
        <v>0</v>
      </c>
      <c r="DR49" s="1">
        <f t="shared" si="81"/>
        <v>0</v>
      </c>
      <c r="DS49" s="1">
        <f t="shared" si="81"/>
        <v>0</v>
      </c>
      <c r="DT49" s="1">
        <f t="shared" si="81"/>
        <v>0</v>
      </c>
      <c r="DU49" s="1">
        <f t="shared" si="81"/>
        <v>0</v>
      </c>
      <c r="DV49" s="1">
        <f t="shared" si="81"/>
        <v>0</v>
      </c>
      <c r="DW49" s="1">
        <f t="shared" si="81"/>
        <v>0</v>
      </c>
      <c r="DX49" s="1">
        <f t="shared" si="81"/>
        <v>0</v>
      </c>
      <c r="DY49" s="1">
        <f t="shared" si="81"/>
        <v>0</v>
      </c>
      <c r="DZ49" s="1">
        <f t="shared" si="81"/>
        <v>0</v>
      </c>
      <c r="EA49" s="1">
        <f t="shared" si="81"/>
        <v>0</v>
      </c>
      <c r="EB49" s="1">
        <f t="shared" si="81"/>
        <v>0</v>
      </c>
      <c r="EC49" s="1">
        <f t="shared" ref="EC49:GN49" si="82">EC32*EC13</f>
        <v>0</v>
      </c>
      <c r="ED49" s="1">
        <f t="shared" si="82"/>
        <v>0</v>
      </c>
      <c r="EE49" s="1">
        <f t="shared" si="82"/>
        <v>0</v>
      </c>
      <c r="EF49" s="1">
        <f t="shared" si="82"/>
        <v>0</v>
      </c>
      <c r="EG49" s="1">
        <f t="shared" si="82"/>
        <v>0</v>
      </c>
      <c r="EH49" s="1">
        <f t="shared" si="82"/>
        <v>0</v>
      </c>
      <c r="EI49" s="1">
        <f t="shared" si="82"/>
        <v>0</v>
      </c>
      <c r="EJ49" s="1">
        <f t="shared" si="82"/>
        <v>0</v>
      </c>
      <c r="EK49" s="1">
        <f t="shared" si="82"/>
        <v>0</v>
      </c>
      <c r="EL49" s="1">
        <f t="shared" si="82"/>
        <v>0</v>
      </c>
      <c r="EM49" s="1">
        <f t="shared" si="82"/>
        <v>0</v>
      </c>
      <c r="EN49" s="1">
        <f t="shared" si="82"/>
        <v>0</v>
      </c>
      <c r="EO49" s="1">
        <f t="shared" si="82"/>
        <v>0</v>
      </c>
      <c r="EP49" s="1">
        <f t="shared" si="82"/>
        <v>0</v>
      </c>
      <c r="EQ49" s="1">
        <f t="shared" si="82"/>
        <v>0</v>
      </c>
      <c r="ER49" s="1">
        <f t="shared" si="82"/>
        <v>0</v>
      </c>
      <c r="ES49" s="1">
        <f t="shared" si="82"/>
        <v>0</v>
      </c>
      <c r="ET49" s="1">
        <f t="shared" si="82"/>
        <v>0</v>
      </c>
      <c r="EU49" s="1">
        <f t="shared" si="82"/>
        <v>0</v>
      </c>
      <c r="EV49" s="1">
        <f t="shared" si="82"/>
        <v>0</v>
      </c>
      <c r="EW49" s="1">
        <f t="shared" si="82"/>
        <v>0</v>
      </c>
      <c r="EX49" s="1">
        <f t="shared" si="82"/>
        <v>0</v>
      </c>
      <c r="EY49" s="1">
        <f t="shared" si="82"/>
        <v>0</v>
      </c>
      <c r="EZ49" s="1">
        <f t="shared" si="82"/>
        <v>0</v>
      </c>
      <c r="FA49" s="1">
        <f t="shared" si="82"/>
        <v>0</v>
      </c>
      <c r="FB49" s="1">
        <f t="shared" si="82"/>
        <v>0</v>
      </c>
      <c r="FC49" s="1">
        <f t="shared" si="82"/>
        <v>0</v>
      </c>
      <c r="FD49" s="1">
        <f>FD32*3620.59</f>
        <v>943.16369500000008</v>
      </c>
      <c r="FE49" s="1">
        <f t="shared" si="82"/>
        <v>0</v>
      </c>
      <c r="FF49" s="1">
        <f>FF32*3594.22</f>
        <v>962.53211599999986</v>
      </c>
      <c r="FG49" s="1">
        <f>FG32*3613.25</f>
        <v>951.00739999999996</v>
      </c>
      <c r="FH49" s="1">
        <f t="shared" si="82"/>
        <v>0</v>
      </c>
      <c r="FI49" s="1">
        <f t="shared" si="82"/>
        <v>0</v>
      </c>
      <c r="FJ49" s="1">
        <f>FJ32*3635.83</f>
        <v>900.95867399999997</v>
      </c>
      <c r="FK49" s="1">
        <f t="shared" si="82"/>
        <v>0</v>
      </c>
      <c r="FL49" s="1">
        <f t="shared" si="82"/>
        <v>0</v>
      </c>
      <c r="FM49" s="1">
        <f t="shared" si="82"/>
        <v>0</v>
      </c>
      <c r="FN49" s="1">
        <f t="shared" si="82"/>
        <v>0</v>
      </c>
      <c r="FO49" s="1">
        <f t="shared" si="82"/>
        <v>0</v>
      </c>
      <c r="FP49" s="1">
        <f t="shared" si="82"/>
        <v>0</v>
      </c>
      <c r="FQ49" s="1">
        <f t="shared" si="82"/>
        <v>0</v>
      </c>
      <c r="FR49" s="1">
        <f t="shared" si="82"/>
        <v>0</v>
      </c>
      <c r="FS49" s="1">
        <f t="shared" si="82"/>
        <v>0</v>
      </c>
      <c r="FT49" s="1">
        <f t="shared" si="82"/>
        <v>0</v>
      </c>
      <c r="FU49" s="1">
        <f t="shared" si="82"/>
        <v>0</v>
      </c>
      <c r="FV49" s="1">
        <f t="shared" si="82"/>
        <v>0</v>
      </c>
      <c r="FW49" s="1">
        <f t="shared" si="82"/>
        <v>0</v>
      </c>
      <c r="FX49" s="1">
        <f t="shared" si="82"/>
        <v>0</v>
      </c>
      <c r="FY49" s="1">
        <f t="shared" si="82"/>
        <v>0</v>
      </c>
      <c r="FZ49" s="1">
        <f t="shared" si="82"/>
        <v>0</v>
      </c>
      <c r="GA49" s="1">
        <f t="shared" si="82"/>
        <v>0</v>
      </c>
      <c r="GB49" s="1">
        <f t="shared" si="82"/>
        <v>0</v>
      </c>
      <c r="GC49" s="1">
        <f t="shared" si="82"/>
        <v>0</v>
      </c>
      <c r="GD49" s="1">
        <f t="shared" si="82"/>
        <v>0</v>
      </c>
      <c r="GE49" s="1">
        <f t="shared" si="82"/>
        <v>0</v>
      </c>
      <c r="GF49" s="1">
        <f t="shared" si="82"/>
        <v>0</v>
      </c>
      <c r="GG49" s="1">
        <f t="shared" si="82"/>
        <v>0</v>
      </c>
      <c r="GH49" s="1">
        <f t="shared" si="82"/>
        <v>0</v>
      </c>
      <c r="GI49" s="1">
        <f t="shared" si="82"/>
        <v>0</v>
      </c>
      <c r="GJ49" s="1">
        <f t="shared" si="82"/>
        <v>0</v>
      </c>
      <c r="GK49" s="1">
        <f t="shared" si="82"/>
        <v>0</v>
      </c>
      <c r="GL49" s="1">
        <f t="shared" si="82"/>
        <v>0</v>
      </c>
      <c r="GM49" s="1">
        <f t="shared" si="82"/>
        <v>0</v>
      </c>
      <c r="GN49" s="1">
        <f t="shared" si="82"/>
        <v>0</v>
      </c>
      <c r="GO49" s="1">
        <f t="shared" ref="GO49:IZ49" si="83">GO32*GO13</f>
        <v>0</v>
      </c>
      <c r="GP49" s="1">
        <f t="shared" si="83"/>
        <v>0</v>
      </c>
      <c r="GQ49" s="1">
        <f t="shared" si="83"/>
        <v>0</v>
      </c>
      <c r="GR49" s="1">
        <f t="shared" si="83"/>
        <v>0</v>
      </c>
      <c r="GS49" s="1">
        <f t="shared" si="83"/>
        <v>0</v>
      </c>
      <c r="GT49" s="1">
        <f t="shared" si="83"/>
        <v>0</v>
      </c>
      <c r="GU49" s="1">
        <f t="shared" si="83"/>
        <v>0</v>
      </c>
      <c r="GV49" s="1">
        <f t="shared" si="83"/>
        <v>0</v>
      </c>
      <c r="GW49" s="1">
        <f t="shared" si="83"/>
        <v>0</v>
      </c>
      <c r="GX49" s="1">
        <f t="shared" si="83"/>
        <v>0</v>
      </c>
      <c r="GY49" s="1">
        <f t="shared" si="83"/>
        <v>0</v>
      </c>
      <c r="GZ49" s="1">
        <f t="shared" si="83"/>
        <v>0</v>
      </c>
      <c r="HA49" s="1">
        <f t="shared" si="83"/>
        <v>0</v>
      </c>
      <c r="HB49" s="1">
        <f t="shared" si="83"/>
        <v>0</v>
      </c>
      <c r="HC49" s="1">
        <f t="shared" si="83"/>
        <v>0</v>
      </c>
      <c r="HD49" s="1">
        <f t="shared" si="83"/>
        <v>0</v>
      </c>
      <c r="HE49" s="1">
        <f t="shared" si="83"/>
        <v>0</v>
      </c>
      <c r="HF49" s="1">
        <f t="shared" si="83"/>
        <v>0</v>
      </c>
      <c r="HG49" s="1">
        <f t="shared" si="83"/>
        <v>0</v>
      </c>
      <c r="HH49" s="1">
        <f t="shared" si="83"/>
        <v>0</v>
      </c>
      <c r="HI49" s="1">
        <f t="shared" si="83"/>
        <v>0</v>
      </c>
      <c r="HJ49" s="1">
        <f t="shared" si="83"/>
        <v>0</v>
      </c>
      <c r="HK49" s="1">
        <f t="shared" si="83"/>
        <v>0</v>
      </c>
      <c r="HL49" s="1">
        <f t="shared" si="83"/>
        <v>0</v>
      </c>
      <c r="HM49" s="1">
        <f t="shared" si="83"/>
        <v>0</v>
      </c>
      <c r="HN49" s="1">
        <f t="shared" si="83"/>
        <v>0</v>
      </c>
      <c r="HO49" s="1">
        <f t="shared" si="83"/>
        <v>0</v>
      </c>
      <c r="HP49" s="1">
        <f t="shared" si="83"/>
        <v>0</v>
      </c>
      <c r="HQ49" s="1">
        <f t="shared" si="83"/>
        <v>0</v>
      </c>
      <c r="HR49" s="1">
        <f t="shared" si="83"/>
        <v>0</v>
      </c>
      <c r="HS49" s="1">
        <f t="shared" si="83"/>
        <v>0</v>
      </c>
      <c r="HT49" s="1">
        <f t="shared" si="83"/>
        <v>0</v>
      </c>
      <c r="HU49" s="1">
        <f>HU32*3637.65</f>
        <v>875.21859000000006</v>
      </c>
      <c r="HV49" s="1">
        <f t="shared" si="83"/>
        <v>0</v>
      </c>
      <c r="HW49" s="1">
        <f t="shared" si="83"/>
        <v>0</v>
      </c>
      <c r="HX49" s="1">
        <f t="shared" si="83"/>
        <v>0</v>
      </c>
      <c r="HY49" s="1">
        <f t="shared" si="83"/>
        <v>0</v>
      </c>
      <c r="HZ49" s="1">
        <f t="shared" si="83"/>
        <v>0</v>
      </c>
      <c r="IA49" s="1">
        <f t="shared" si="83"/>
        <v>0</v>
      </c>
      <c r="IB49" s="1">
        <f t="shared" si="83"/>
        <v>0</v>
      </c>
      <c r="IC49" s="1">
        <f t="shared" si="83"/>
        <v>0</v>
      </c>
      <c r="ID49" s="1">
        <f t="shared" si="83"/>
        <v>0</v>
      </c>
      <c r="IE49" s="1">
        <f t="shared" si="83"/>
        <v>0</v>
      </c>
      <c r="IF49" s="1">
        <f t="shared" si="83"/>
        <v>0</v>
      </c>
      <c r="IG49" s="1">
        <f t="shared" si="83"/>
        <v>0</v>
      </c>
      <c r="IH49" s="1">
        <f t="shared" si="83"/>
        <v>0</v>
      </c>
      <c r="II49" s="1">
        <f t="shared" si="83"/>
        <v>0</v>
      </c>
      <c r="IJ49" s="1">
        <f t="shared" si="83"/>
        <v>0</v>
      </c>
      <c r="IK49" s="1">
        <f t="shared" si="83"/>
        <v>0</v>
      </c>
      <c r="IL49" s="1">
        <f t="shared" si="83"/>
        <v>0</v>
      </c>
      <c r="IM49" s="1">
        <f t="shared" si="83"/>
        <v>0</v>
      </c>
      <c r="IN49" s="1">
        <f t="shared" si="83"/>
        <v>0</v>
      </c>
      <c r="IO49" s="1">
        <f t="shared" si="83"/>
        <v>0</v>
      </c>
      <c r="IP49" s="1">
        <f t="shared" si="83"/>
        <v>0</v>
      </c>
      <c r="IQ49" s="1">
        <f t="shared" si="83"/>
        <v>0</v>
      </c>
      <c r="IR49" s="1">
        <f t="shared" si="83"/>
        <v>0</v>
      </c>
      <c r="IS49" s="1">
        <f t="shared" si="83"/>
        <v>0</v>
      </c>
      <c r="IT49" s="1">
        <f t="shared" si="83"/>
        <v>0</v>
      </c>
      <c r="IU49" s="1">
        <f t="shared" si="83"/>
        <v>0</v>
      </c>
      <c r="IV49" s="1">
        <f t="shared" si="83"/>
        <v>0</v>
      </c>
      <c r="IW49" s="1">
        <f t="shared" si="83"/>
        <v>0</v>
      </c>
      <c r="IX49" s="1">
        <f t="shared" si="83"/>
        <v>0</v>
      </c>
      <c r="IY49" s="1">
        <f t="shared" si="83"/>
        <v>0</v>
      </c>
      <c r="IZ49" s="1">
        <f t="shared" si="83"/>
        <v>0</v>
      </c>
      <c r="JA49" s="1">
        <f t="shared" ref="JA49:LL49" si="84">JA32*JA13</f>
        <v>0</v>
      </c>
      <c r="JB49" s="1">
        <f t="shared" si="84"/>
        <v>0</v>
      </c>
      <c r="JC49" s="1">
        <f t="shared" si="84"/>
        <v>0</v>
      </c>
      <c r="JD49" s="1">
        <f t="shared" si="84"/>
        <v>0</v>
      </c>
      <c r="JE49" s="1">
        <f t="shared" si="84"/>
        <v>0</v>
      </c>
      <c r="JF49" s="1">
        <f t="shared" si="84"/>
        <v>0</v>
      </c>
      <c r="JG49" s="1">
        <f t="shared" si="84"/>
        <v>0</v>
      </c>
      <c r="JH49" s="1">
        <f t="shared" si="84"/>
        <v>0</v>
      </c>
      <c r="JI49" s="1">
        <f t="shared" si="84"/>
        <v>0</v>
      </c>
      <c r="JJ49" s="1">
        <f t="shared" si="84"/>
        <v>0</v>
      </c>
      <c r="JK49" s="1">
        <f t="shared" si="84"/>
        <v>0</v>
      </c>
      <c r="JL49" s="1">
        <f t="shared" si="84"/>
        <v>0</v>
      </c>
      <c r="JM49" s="1">
        <f t="shared" si="84"/>
        <v>0</v>
      </c>
      <c r="JN49" s="1">
        <f t="shared" si="84"/>
        <v>0</v>
      </c>
      <c r="JO49" s="1">
        <f t="shared" si="84"/>
        <v>0</v>
      </c>
      <c r="JP49" s="1">
        <f t="shared" si="84"/>
        <v>0</v>
      </c>
      <c r="JQ49" s="1">
        <f t="shared" si="84"/>
        <v>0</v>
      </c>
      <c r="JR49" s="1">
        <f t="shared" si="84"/>
        <v>0</v>
      </c>
      <c r="JS49" s="1">
        <f t="shared" si="84"/>
        <v>0</v>
      </c>
      <c r="JT49" s="1">
        <f t="shared" si="84"/>
        <v>0</v>
      </c>
      <c r="JU49" s="1">
        <f t="shared" si="84"/>
        <v>0</v>
      </c>
      <c r="JV49" s="1">
        <f t="shared" si="84"/>
        <v>0</v>
      </c>
      <c r="JW49" s="1">
        <f t="shared" si="84"/>
        <v>0</v>
      </c>
      <c r="JX49" s="1">
        <f t="shared" si="84"/>
        <v>0</v>
      </c>
      <c r="JY49" s="1">
        <f t="shared" si="84"/>
        <v>0</v>
      </c>
      <c r="JZ49" s="1">
        <f t="shared" si="84"/>
        <v>0</v>
      </c>
      <c r="KA49" s="1">
        <f t="shared" si="84"/>
        <v>0</v>
      </c>
      <c r="KB49" s="1">
        <f t="shared" si="84"/>
        <v>0</v>
      </c>
      <c r="KC49" s="1">
        <f t="shared" si="84"/>
        <v>0</v>
      </c>
      <c r="KD49" s="1">
        <f t="shared" si="84"/>
        <v>0</v>
      </c>
      <c r="KE49" s="1">
        <f t="shared" si="84"/>
        <v>0</v>
      </c>
      <c r="KF49" s="1">
        <f t="shared" si="84"/>
        <v>0</v>
      </c>
      <c r="KG49" s="1">
        <f t="shared" si="84"/>
        <v>0</v>
      </c>
      <c r="KH49" s="1">
        <f t="shared" si="84"/>
        <v>0</v>
      </c>
      <c r="KI49" s="1">
        <f t="shared" si="84"/>
        <v>0</v>
      </c>
      <c r="KJ49" s="1">
        <f t="shared" si="84"/>
        <v>0</v>
      </c>
      <c r="KK49" s="1">
        <f t="shared" si="84"/>
        <v>0</v>
      </c>
      <c r="KL49" s="1">
        <f t="shared" si="84"/>
        <v>0</v>
      </c>
      <c r="KM49" s="1">
        <f t="shared" si="84"/>
        <v>0</v>
      </c>
      <c r="KN49" s="1">
        <f t="shared" si="84"/>
        <v>0</v>
      </c>
      <c r="KO49" s="1">
        <f t="shared" si="84"/>
        <v>0</v>
      </c>
      <c r="KP49" s="1">
        <f t="shared" si="84"/>
        <v>0</v>
      </c>
      <c r="KQ49" s="1">
        <f t="shared" si="84"/>
        <v>0</v>
      </c>
      <c r="KR49" s="1">
        <f t="shared" si="84"/>
        <v>0</v>
      </c>
      <c r="KS49" s="1">
        <f t="shared" si="84"/>
        <v>0</v>
      </c>
      <c r="KT49" s="1">
        <f t="shared" si="84"/>
        <v>0</v>
      </c>
      <c r="KU49" s="1">
        <f t="shared" si="84"/>
        <v>0</v>
      </c>
      <c r="KV49" s="1">
        <f t="shared" si="84"/>
        <v>0</v>
      </c>
      <c r="KW49" s="1">
        <f t="shared" si="84"/>
        <v>0</v>
      </c>
      <c r="KX49" s="1">
        <f t="shared" si="84"/>
        <v>0</v>
      </c>
      <c r="KY49" s="1">
        <f t="shared" si="84"/>
        <v>0</v>
      </c>
      <c r="KZ49" s="1">
        <f t="shared" si="84"/>
        <v>0</v>
      </c>
      <c r="LA49" s="1">
        <f t="shared" si="84"/>
        <v>0</v>
      </c>
      <c r="LB49" s="1">
        <f t="shared" si="84"/>
        <v>0</v>
      </c>
      <c r="LC49" s="1">
        <f t="shared" si="84"/>
        <v>0</v>
      </c>
      <c r="LD49" s="1">
        <f t="shared" si="84"/>
        <v>0</v>
      </c>
      <c r="LE49" s="1">
        <f t="shared" si="84"/>
        <v>0</v>
      </c>
      <c r="LF49" s="1">
        <f t="shared" si="84"/>
        <v>0</v>
      </c>
      <c r="LG49" s="1">
        <f t="shared" si="84"/>
        <v>0</v>
      </c>
      <c r="LH49" s="1">
        <f t="shared" si="84"/>
        <v>0</v>
      </c>
      <c r="LI49" s="1">
        <f t="shared" si="84"/>
        <v>0</v>
      </c>
      <c r="LJ49" s="1">
        <f t="shared" si="84"/>
        <v>0</v>
      </c>
      <c r="LK49" s="1">
        <f t="shared" si="84"/>
        <v>0</v>
      </c>
      <c r="LL49" s="1">
        <f t="shared" si="84"/>
        <v>0</v>
      </c>
      <c r="LM49" s="1">
        <f t="shared" ref="LM49:ND49" si="85">LM32*LM13</f>
        <v>0</v>
      </c>
      <c r="LN49" s="1">
        <f t="shared" si="85"/>
        <v>0</v>
      </c>
      <c r="LO49" s="1">
        <f t="shared" si="85"/>
        <v>0</v>
      </c>
      <c r="LP49" s="1">
        <f t="shared" si="85"/>
        <v>0</v>
      </c>
      <c r="LQ49" s="1">
        <f t="shared" si="85"/>
        <v>0</v>
      </c>
      <c r="LR49" s="1">
        <f t="shared" si="85"/>
        <v>0</v>
      </c>
      <c r="LS49" s="1">
        <f t="shared" si="85"/>
        <v>0</v>
      </c>
      <c r="LT49" s="1">
        <f t="shared" si="85"/>
        <v>0</v>
      </c>
      <c r="LU49" s="1">
        <f t="shared" si="85"/>
        <v>0</v>
      </c>
      <c r="LV49" s="1">
        <f t="shared" si="85"/>
        <v>0</v>
      </c>
      <c r="LW49" s="1">
        <f t="shared" si="85"/>
        <v>0</v>
      </c>
      <c r="LX49" s="1">
        <f t="shared" si="85"/>
        <v>0</v>
      </c>
      <c r="LY49" s="1">
        <f t="shared" si="85"/>
        <v>0</v>
      </c>
      <c r="LZ49" s="1">
        <f t="shared" si="85"/>
        <v>0</v>
      </c>
      <c r="MA49" s="1">
        <f t="shared" si="85"/>
        <v>0</v>
      </c>
      <c r="MB49" s="1">
        <f t="shared" si="85"/>
        <v>0</v>
      </c>
      <c r="MC49" s="1">
        <f t="shared" si="85"/>
        <v>0</v>
      </c>
      <c r="MD49" s="1">
        <f t="shared" si="85"/>
        <v>0</v>
      </c>
      <c r="ME49" s="1">
        <f t="shared" si="85"/>
        <v>0</v>
      </c>
      <c r="MF49" s="1">
        <f t="shared" si="85"/>
        <v>0</v>
      </c>
      <c r="MG49" s="1">
        <f t="shared" si="85"/>
        <v>0</v>
      </c>
      <c r="MH49" s="1">
        <f t="shared" si="85"/>
        <v>0</v>
      </c>
      <c r="MI49" s="1">
        <f t="shared" si="85"/>
        <v>0</v>
      </c>
      <c r="MJ49" s="1">
        <f t="shared" si="85"/>
        <v>0</v>
      </c>
      <c r="MK49" s="1">
        <f t="shared" si="85"/>
        <v>0</v>
      </c>
      <c r="ML49" s="1">
        <f t="shared" si="85"/>
        <v>0</v>
      </c>
      <c r="MM49" s="1">
        <f t="shared" si="85"/>
        <v>0</v>
      </c>
      <c r="MN49" s="1">
        <f t="shared" si="85"/>
        <v>0</v>
      </c>
      <c r="MO49" s="1">
        <f t="shared" si="85"/>
        <v>0</v>
      </c>
      <c r="MP49" s="1">
        <f t="shared" si="85"/>
        <v>0</v>
      </c>
      <c r="MQ49" s="1">
        <f t="shared" si="85"/>
        <v>0</v>
      </c>
      <c r="MR49" s="1">
        <f t="shared" si="85"/>
        <v>0</v>
      </c>
      <c r="MS49" s="1">
        <f t="shared" si="85"/>
        <v>0</v>
      </c>
      <c r="MT49" s="1">
        <f t="shared" si="85"/>
        <v>0</v>
      </c>
      <c r="MU49" s="1">
        <f t="shared" si="85"/>
        <v>0</v>
      </c>
      <c r="MV49" s="1">
        <f t="shared" si="85"/>
        <v>0</v>
      </c>
      <c r="MW49" s="1">
        <f t="shared" si="85"/>
        <v>0</v>
      </c>
      <c r="MX49" s="1">
        <f t="shared" si="85"/>
        <v>0</v>
      </c>
      <c r="MY49" s="1">
        <f t="shared" si="85"/>
        <v>0</v>
      </c>
      <c r="MZ49" s="1">
        <f t="shared" si="85"/>
        <v>0</v>
      </c>
      <c r="NA49" s="1">
        <f t="shared" si="85"/>
        <v>0</v>
      </c>
      <c r="NB49" s="1">
        <f t="shared" si="85"/>
        <v>0</v>
      </c>
      <c r="NC49" s="1">
        <f t="shared" si="85"/>
        <v>0</v>
      </c>
      <c r="ND49" s="1">
        <f t="shared" si="85"/>
        <v>0</v>
      </c>
      <c r="NE49" s="41">
        <f t="shared" si="43"/>
        <v>10206.162674000001</v>
      </c>
      <c r="NF49" s="1">
        <v>10207.696799999998</v>
      </c>
    </row>
    <row r="50" spans="1:370">
      <c r="NE50" s="41">
        <f t="shared" si="43"/>
        <v>0</v>
      </c>
    </row>
    <row r="51" spans="1:370">
      <c r="B51" s="1" t="s">
        <v>407</v>
      </c>
      <c r="C51" s="1" t="s">
        <v>408</v>
      </c>
      <c r="D51" s="42">
        <f>D52-D14</f>
        <v>3.7925000000000431E-2</v>
      </c>
      <c r="E51" s="42">
        <f t="shared" ref="E51:BP51" si="86">E52-E14</f>
        <v>8.1125000000000114E-2</v>
      </c>
      <c r="F51" s="42">
        <f t="shared" si="86"/>
        <v>4.7653173913043467E-2</v>
      </c>
      <c r="G51" s="42">
        <f t="shared" si="86"/>
        <v>2.0510584000000165E-2</v>
      </c>
      <c r="H51" s="42">
        <f t="shared" si="86"/>
        <v>4.9062092782608424E-2</v>
      </c>
      <c r="I51" s="42">
        <f t="shared" si="86"/>
        <v>2.9255393999999768E-2</v>
      </c>
      <c r="J51" s="42">
        <f t="shared" si="86"/>
        <v>4.5921224956522622E-2</v>
      </c>
      <c r="K51" s="42">
        <f t="shared" si="86"/>
        <v>1.7256724434782988E-2</v>
      </c>
      <c r="L51" s="42">
        <f t="shared" si="86"/>
        <v>5.6462211652173799E-2</v>
      </c>
      <c r="M51" s="42">
        <f t="shared" si="86"/>
        <v>6.4853878260864306E-3</v>
      </c>
      <c r="N51" s="42">
        <f t="shared" si="86"/>
        <v>2.851702000000067E-3</v>
      </c>
      <c r="O51" s="42">
        <f t="shared" si="86"/>
        <v>1.9970122000000146E-2</v>
      </c>
      <c r="P51" s="42">
        <f t="shared" si="86"/>
        <v>1.0450541999999174E-2</v>
      </c>
      <c r="Q51" s="42">
        <f t="shared" si="86"/>
        <v>2.0186963217390996E-2</v>
      </c>
      <c r="R51" s="42">
        <f t="shared" si="86"/>
        <v>1.8957773999999539E-2</v>
      </c>
      <c r="S51" s="42">
        <f t="shared" si="86"/>
        <v>2.0146565652173543E-2</v>
      </c>
      <c r="T51" s="42">
        <f t="shared" si="86"/>
        <v>2.1435043999999515E-2</v>
      </c>
      <c r="U51" s="42">
        <f t="shared" si="86"/>
        <v>2.0080276434780941E-2</v>
      </c>
      <c r="V51" s="42">
        <f t="shared" si="86"/>
        <v>9.6786799130450518E-3</v>
      </c>
      <c r="W51" s="42">
        <f t="shared" si="86"/>
        <v>1.0357455217390843E-2</v>
      </c>
      <c r="X51" s="42">
        <f t="shared" si="86"/>
        <v>9.9494530434718342E-4</v>
      </c>
      <c r="Y51" s="42">
        <f t="shared" si="86"/>
        <v>3.8499999999963563E-4</v>
      </c>
      <c r="Z51" s="42">
        <f t="shared" si="86"/>
        <v>3.8499999999963563E-4</v>
      </c>
      <c r="AA51" s="42">
        <f t="shared" si="86"/>
        <v>0.10035703330434931</v>
      </c>
      <c r="AB51" s="42">
        <f t="shared" si="86"/>
        <v>9.7535153999999125E-2</v>
      </c>
      <c r="AC51" s="42">
        <f t="shared" si="86"/>
        <v>0.10571714252173958</v>
      </c>
      <c r="AD51" s="42">
        <f t="shared" si="86"/>
        <v>5.8716606000000837E-2</v>
      </c>
      <c r="AE51" s="42">
        <f t="shared" si="86"/>
        <v>4.6238468521738518E-2</v>
      </c>
      <c r="AF51" s="42">
        <f t="shared" si="86"/>
        <v>3.8500000000052381E-4</v>
      </c>
      <c r="AG51" s="42">
        <f t="shared" si="86"/>
        <v>4.8380368608696322E-2</v>
      </c>
      <c r="AH51" s="42">
        <f t="shared" si="86"/>
        <v>3.8500000000007972E-4</v>
      </c>
      <c r="AI51" s="42">
        <f t="shared" si="86"/>
        <v>3.8499999999985768E-4</v>
      </c>
      <c r="AJ51" s="42">
        <f t="shared" si="86"/>
        <v>1.8778460869484093E-4</v>
      </c>
      <c r="AK51" s="42">
        <f t="shared" si="86"/>
        <v>3.8499999999963563E-4</v>
      </c>
      <c r="AL51" s="42">
        <f t="shared" si="86"/>
        <v>3.8500000000052381E-4</v>
      </c>
      <c r="AM51" s="42">
        <f t="shared" si="86"/>
        <v>3.8499999999963563E-4</v>
      </c>
      <c r="AN51" s="42">
        <f t="shared" si="86"/>
        <v>0.10033116643478301</v>
      </c>
      <c r="AO51" s="42">
        <f t="shared" si="86"/>
        <v>4.3489757652174887E-2</v>
      </c>
      <c r="AP51" s="42">
        <f t="shared" si="86"/>
        <v>3.8500000000052381E-4</v>
      </c>
      <c r="AQ51" s="42">
        <f t="shared" si="86"/>
        <v>3.8499999999963563E-4</v>
      </c>
      <c r="AR51" s="42">
        <f t="shared" si="86"/>
        <v>3.8500000000052381E-4</v>
      </c>
      <c r="AS51" s="42">
        <f t="shared" si="86"/>
        <v>3.8500000000007972E-4</v>
      </c>
      <c r="AT51" s="42">
        <f t="shared" si="86"/>
        <v>3.8500000000052381E-4</v>
      </c>
      <c r="AU51" s="42">
        <f t="shared" si="86"/>
        <v>5.0260754347825731E-2</v>
      </c>
      <c r="AV51" s="42">
        <f t="shared" si="86"/>
        <v>3.8499999999963563E-4</v>
      </c>
      <c r="AW51" s="42">
        <f t="shared" si="86"/>
        <v>3.8500000000052381E-4</v>
      </c>
      <c r="AX51" s="42">
        <f t="shared" si="86"/>
        <v>3.8499999999963563E-4</v>
      </c>
      <c r="AY51" s="42">
        <f t="shared" si="86"/>
        <v>3.8499999999963563E-4</v>
      </c>
      <c r="AZ51" s="42">
        <f t="shared" si="86"/>
        <v>3.8499999999963563E-4</v>
      </c>
      <c r="BA51" s="42">
        <f t="shared" si="86"/>
        <v>0.10038839504347852</v>
      </c>
      <c r="BB51" s="42">
        <f t="shared" si="86"/>
        <v>3.8500000000052381E-4</v>
      </c>
      <c r="BC51" s="42">
        <f t="shared" si="86"/>
        <v>1.1429956521737061E-2</v>
      </c>
      <c r="BD51" s="42">
        <f t="shared" si="86"/>
        <v>3.8499999999963563E-4</v>
      </c>
      <c r="BE51" s="42">
        <f t="shared" si="86"/>
        <v>3.8499999999963563E-4</v>
      </c>
      <c r="BF51" s="42">
        <f t="shared" si="86"/>
        <v>3.8500000000052381E-4</v>
      </c>
      <c r="BG51" s="42">
        <f t="shared" si="86"/>
        <v>3.8500000000141199E-4</v>
      </c>
      <c r="BH51" s="42">
        <f t="shared" si="86"/>
        <v>7.3361735999999844E-2</v>
      </c>
      <c r="BI51" s="42">
        <f t="shared" si="86"/>
        <v>7.6479895999999492E-2</v>
      </c>
      <c r="BJ51" s="42">
        <f t="shared" si="86"/>
        <v>3.8500000000052381E-4</v>
      </c>
      <c r="BK51" s="42">
        <f t="shared" si="86"/>
        <v>3.8500000000052381E-4</v>
      </c>
      <c r="BL51" s="42">
        <f t="shared" si="86"/>
        <v>3.8499999999963563E-4</v>
      </c>
      <c r="BM51" s="42">
        <f t="shared" si="86"/>
        <v>3.8500000000052381E-4</v>
      </c>
      <c r="BN51" s="42">
        <f t="shared" si="86"/>
        <v>3.8500000000052381E-4</v>
      </c>
      <c r="BO51" s="42">
        <f t="shared" si="86"/>
        <v>3.8499999999963563E-4</v>
      </c>
      <c r="BP51" s="42">
        <f t="shared" si="86"/>
        <v>3.8500000000052381E-4</v>
      </c>
      <c r="BQ51" s="42">
        <f t="shared" ref="BQ51:EB51" si="87">BQ52-BQ14</f>
        <v>3.8499999999963563E-4</v>
      </c>
      <c r="BR51" s="42">
        <f t="shared" si="87"/>
        <v>3.8500000000052381E-4</v>
      </c>
      <c r="BS51" s="42">
        <f t="shared" si="87"/>
        <v>1.8500000000010175E-4</v>
      </c>
      <c r="BT51" s="42">
        <f t="shared" si="87"/>
        <v>2.849999999994246E-4</v>
      </c>
      <c r="BU51" s="42">
        <f t="shared" si="87"/>
        <v>3.8499999999919154E-4</v>
      </c>
      <c r="BV51" s="42">
        <f t="shared" si="87"/>
        <v>9.9931538260866759E-3</v>
      </c>
      <c r="BW51" s="42">
        <f t="shared" si="87"/>
        <v>3.833322695652619E-3</v>
      </c>
      <c r="BX51" s="42">
        <f t="shared" si="87"/>
        <v>3.8500000000052381E-4</v>
      </c>
      <c r="BY51" s="42">
        <f t="shared" si="87"/>
        <v>3.8499999999963563E-4</v>
      </c>
      <c r="BZ51" s="42">
        <f t="shared" si="87"/>
        <v>4.6584843304348311E-2</v>
      </c>
      <c r="CA51" s="42">
        <f t="shared" si="87"/>
        <v>3.9584629478261135E-2</v>
      </c>
      <c r="CB51" s="42">
        <f t="shared" si="87"/>
        <v>5.0439348086956493E-2</v>
      </c>
      <c r="CC51" s="42">
        <f t="shared" si="87"/>
        <v>3.8499999999963563E-4</v>
      </c>
      <c r="CD51" s="42">
        <f t="shared" si="87"/>
        <v>3.850000000009679E-4</v>
      </c>
      <c r="CE51" s="42">
        <f t="shared" si="87"/>
        <v>0.10941386895652094</v>
      </c>
      <c r="CF51" s="42">
        <f t="shared" si="87"/>
        <v>0.10614794034782538</v>
      </c>
      <c r="CG51" s="42">
        <f t="shared" si="87"/>
        <v>0.20596705652173997</v>
      </c>
      <c r="CH51" s="42">
        <f t="shared" si="87"/>
        <v>3.8499999999963563E-4</v>
      </c>
      <c r="CI51" s="42">
        <f t="shared" si="87"/>
        <v>2.0511064782608557E-2</v>
      </c>
      <c r="CJ51" s="42">
        <f t="shared" si="87"/>
        <v>0.1194790259999996</v>
      </c>
      <c r="CK51" s="42">
        <f t="shared" si="87"/>
        <v>2.0367755739131077E-2</v>
      </c>
      <c r="CL51" s="42">
        <f t="shared" si="87"/>
        <v>9.3558420000006137E-3</v>
      </c>
      <c r="CM51" s="42">
        <f t="shared" si="87"/>
        <v>5.4223738260867904E-3</v>
      </c>
      <c r="CN51" s="42">
        <f t="shared" si="87"/>
        <v>1.6726497999999701E-2</v>
      </c>
      <c r="CO51" s="42">
        <f t="shared" si="87"/>
        <v>1.1355489999999691E-2</v>
      </c>
      <c r="CP51" s="42">
        <f t="shared" si="87"/>
        <v>1.3799999999974943E-4</v>
      </c>
      <c r="CQ51" s="42">
        <f t="shared" si="87"/>
        <v>2.1200000000121122E-4</v>
      </c>
      <c r="CR51" s="42">
        <f t="shared" si="87"/>
        <v>8.5053933478261179E-2</v>
      </c>
      <c r="CS51" s="42">
        <f t="shared" si="87"/>
        <v>3.8499999999874746E-4</v>
      </c>
      <c r="CT51" s="42">
        <f t="shared" si="87"/>
        <v>3.8499999999963563E-4</v>
      </c>
      <c r="CU51" s="42">
        <f t="shared" si="87"/>
        <v>3.8499999999963563E-4</v>
      </c>
      <c r="CV51" s="42">
        <f t="shared" si="87"/>
        <v>3.8499999999963563E-4</v>
      </c>
      <c r="CW51" s="42">
        <f t="shared" si="87"/>
        <v>3.8499999999963563E-4</v>
      </c>
      <c r="CX51" s="42">
        <f t="shared" si="87"/>
        <v>3.8499999999963563E-4</v>
      </c>
      <c r="CY51" s="42">
        <f t="shared" si="87"/>
        <v>3.8500000000007972E-4</v>
      </c>
      <c r="CZ51" s="42">
        <f t="shared" si="87"/>
        <v>3.8500000000007972E-4</v>
      </c>
      <c r="DA51" s="42">
        <f t="shared" si="87"/>
        <v>0.1940723483478255</v>
      </c>
      <c r="DB51" s="42">
        <f t="shared" si="87"/>
        <v>3.8499999999963563E-4</v>
      </c>
      <c r="DC51" s="42">
        <f t="shared" si="87"/>
        <v>3.8499999999963563E-4</v>
      </c>
      <c r="DD51" s="42">
        <f t="shared" si="87"/>
        <v>3.8500000000052381E-4</v>
      </c>
      <c r="DE51" s="42">
        <f t="shared" si="87"/>
        <v>3.8500000000052381E-4</v>
      </c>
      <c r="DF51" s="42">
        <f t="shared" si="87"/>
        <v>0.12053553200000078</v>
      </c>
      <c r="DG51" s="42">
        <f t="shared" si="87"/>
        <v>3.8500000000052381E-4</v>
      </c>
      <c r="DH51" s="42">
        <f t="shared" si="87"/>
        <v>3.8499999999963563E-4</v>
      </c>
      <c r="DI51" s="42">
        <f t="shared" si="87"/>
        <v>3.8499999999963563E-4</v>
      </c>
      <c r="DJ51" s="42">
        <f t="shared" si="87"/>
        <v>3.8499999999963563E-4</v>
      </c>
      <c r="DK51" s="42">
        <f t="shared" si="87"/>
        <v>0.12602013800000034</v>
      </c>
      <c r="DL51" s="42">
        <f t="shared" si="87"/>
        <v>0.10110084999999991</v>
      </c>
      <c r="DM51" s="42">
        <f t="shared" si="87"/>
        <v>0.11159389156521726</v>
      </c>
      <c r="DN51" s="42">
        <f t="shared" si="87"/>
        <v>0.19197739713043394</v>
      </c>
      <c r="DO51" s="42">
        <f t="shared" si="87"/>
        <v>0.17816463043478326</v>
      </c>
      <c r="DP51" s="42">
        <f t="shared" si="87"/>
        <v>2.131168243478232E-2</v>
      </c>
      <c r="DQ51" s="42">
        <f t="shared" si="87"/>
        <v>1.003299999999907E-2</v>
      </c>
      <c r="DR51" s="42">
        <f t="shared" si="87"/>
        <v>3.8499999999963563E-4</v>
      </c>
      <c r="DS51" s="42">
        <f t="shared" si="87"/>
        <v>3.8499999999963563E-4</v>
      </c>
      <c r="DT51" s="42">
        <f t="shared" si="87"/>
        <v>3.8500000000052381E-4</v>
      </c>
      <c r="DU51" s="42">
        <f t="shared" si="87"/>
        <v>3.8499999999963563E-4</v>
      </c>
      <c r="DV51" s="42">
        <f t="shared" si="87"/>
        <v>3.8499999999963563E-4</v>
      </c>
      <c r="DW51" s="42">
        <f t="shared" si="87"/>
        <v>3.8500000000052381E-4</v>
      </c>
      <c r="DX51" s="42">
        <f t="shared" si="87"/>
        <v>3.8500000000007972E-4</v>
      </c>
      <c r="DY51" s="42">
        <f t="shared" si="87"/>
        <v>3.8500000000052381E-4</v>
      </c>
      <c r="DZ51" s="42">
        <f t="shared" si="87"/>
        <v>0.19474999973913043</v>
      </c>
      <c r="EA51" s="42">
        <f t="shared" si="87"/>
        <v>0.2728378186956526</v>
      </c>
      <c r="EB51" s="42">
        <f t="shared" si="87"/>
        <v>1.0145289855068906E-2</v>
      </c>
      <c r="EC51" s="42">
        <f t="shared" ref="EC51:GN51" si="88">EC52-EC14</f>
        <v>2.2476505016722381E-2</v>
      </c>
      <c r="ED51" s="42">
        <f t="shared" si="88"/>
        <v>0.1103732308695653</v>
      </c>
      <c r="EE51" s="42">
        <f t="shared" si="88"/>
        <v>3.8500000000007972E-4</v>
      </c>
      <c r="EF51" s="42">
        <f t="shared" si="88"/>
        <v>3.8500000000007972E-4</v>
      </c>
      <c r="EG51" s="42">
        <f t="shared" si="88"/>
        <v>9.6640552608694641E-2</v>
      </c>
      <c r="EH51" s="42">
        <f t="shared" si="88"/>
        <v>0.23202872121739038</v>
      </c>
      <c r="EI51" s="42">
        <f t="shared" si="88"/>
        <v>3.8500000000007972E-4</v>
      </c>
      <c r="EJ51" s="42">
        <f t="shared" si="88"/>
        <v>3.8499999999985768E-4</v>
      </c>
      <c r="EK51" s="42">
        <f t="shared" si="88"/>
        <v>3.8500000000052381E-4</v>
      </c>
      <c r="EL51" s="42">
        <f t="shared" si="88"/>
        <v>3.8499999999963563E-4</v>
      </c>
      <c r="EM51" s="42">
        <f t="shared" si="88"/>
        <v>3.8500000000052381E-4</v>
      </c>
      <c r="EN51" s="42">
        <f t="shared" si="88"/>
        <v>3.8499999999963563E-4</v>
      </c>
      <c r="EO51" s="42">
        <f t="shared" si="88"/>
        <v>0.27408753200000024</v>
      </c>
      <c r="EP51" s="42">
        <f t="shared" si="88"/>
        <v>0.16861836443478229</v>
      </c>
      <c r="EQ51" s="42">
        <f t="shared" si="88"/>
        <v>0.10496240695652226</v>
      </c>
      <c r="ER51" s="42">
        <f t="shared" si="88"/>
        <v>0.10325081904347755</v>
      </c>
      <c r="ES51" s="42">
        <f t="shared" si="88"/>
        <v>3.8499999999963563E-4</v>
      </c>
      <c r="ET51" s="42">
        <f t="shared" si="88"/>
        <v>3.8500000000052381E-4</v>
      </c>
      <c r="EU51" s="42">
        <f t="shared" si="88"/>
        <v>3.8500000000052381E-4</v>
      </c>
      <c r="EV51" s="42">
        <f t="shared" si="88"/>
        <v>3.8499999999963563E-4</v>
      </c>
      <c r="EW51" s="42">
        <f t="shared" si="88"/>
        <v>3.8499999999963563E-4</v>
      </c>
      <c r="EX51" s="42">
        <f t="shared" si="88"/>
        <v>0.27837136626086956</v>
      </c>
      <c r="EY51" s="42">
        <f t="shared" si="88"/>
        <v>0.204290399304349</v>
      </c>
      <c r="EZ51" s="42">
        <f t="shared" si="88"/>
        <v>0.1849807520000013</v>
      </c>
      <c r="FA51" s="42">
        <f t="shared" si="88"/>
        <v>0.21266523226086953</v>
      </c>
      <c r="FB51" s="42">
        <f t="shared" si="88"/>
        <v>0.16520413965217351</v>
      </c>
      <c r="FC51" s="42">
        <f t="shared" si="88"/>
        <v>0.17679948617391261</v>
      </c>
      <c r="FD51" s="42">
        <f t="shared" si="88"/>
        <v>3.8499999999963563E-4</v>
      </c>
      <c r="FE51" s="42">
        <f t="shared" si="88"/>
        <v>3.9067940347825569E-2</v>
      </c>
      <c r="FF51" s="42">
        <f t="shared" si="88"/>
        <v>3.8500000000007972E-4</v>
      </c>
      <c r="FG51" s="42">
        <f t="shared" si="88"/>
        <v>3.8499999999874746E-4</v>
      </c>
      <c r="FH51" s="42">
        <f t="shared" si="88"/>
        <v>9.2121729217390147E-2</v>
      </c>
      <c r="FI51" s="42">
        <f t="shared" si="88"/>
        <v>0.24415255886956544</v>
      </c>
      <c r="FJ51" s="42">
        <f t="shared" si="88"/>
        <v>1.7398886956522031E-2</v>
      </c>
      <c r="FK51" s="42">
        <f t="shared" si="88"/>
        <v>2.767442446153856E-2</v>
      </c>
      <c r="FL51" s="42">
        <f t="shared" si="88"/>
        <v>1.1384999999999978E-2</v>
      </c>
      <c r="FM51" s="42">
        <f t="shared" si="88"/>
        <v>3.8499999999985768E-4</v>
      </c>
      <c r="FN51" s="42">
        <f t="shared" si="88"/>
        <v>3.8500000000007972E-4</v>
      </c>
      <c r="FO51" s="42">
        <f t="shared" si="88"/>
        <v>0.37293736799999877</v>
      </c>
      <c r="FP51" s="42">
        <f t="shared" si="88"/>
        <v>0.12575568199999854</v>
      </c>
      <c r="FQ51" s="42">
        <f t="shared" si="88"/>
        <v>5.3961529999999591E-2</v>
      </c>
      <c r="FR51" s="42">
        <f t="shared" si="88"/>
        <v>5.6988866000000193E-2</v>
      </c>
      <c r="FS51" s="42">
        <f t="shared" si="88"/>
        <v>0.12726427199999968</v>
      </c>
      <c r="FT51" s="42">
        <f t="shared" si="88"/>
        <v>3.8499999999963563E-4</v>
      </c>
      <c r="FU51" s="42">
        <f t="shared" si="88"/>
        <v>0.21897957400000045</v>
      </c>
      <c r="FV51" s="42">
        <f t="shared" si="88"/>
        <v>3.8499999999963563E-4</v>
      </c>
      <c r="FW51" s="42">
        <f t="shared" si="88"/>
        <v>3.8499999999963563E-4</v>
      </c>
      <c r="FX51" s="42">
        <f t="shared" si="88"/>
        <v>3.8499999999963563E-4</v>
      </c>
      <c r="FY51" s="42">
        <f t="shared" si="88"/>
        <v>3.8500000000052381E-4</v>
      </c>
      <c r="FZ51" s="42">
        <f t="shared" si="88"/>
        <v>3.8500000000052381E-4</v>
      </c>
      <c r="GA51" s="42">
        <f t="shared" si="88"/>
        <v>3.8499999999963563E-4</v>
      </c>
      <c r="GB51" s="42">
        <f t="shared" si="88"/>
        <v>0.25985344199999982</v>
      </c>
      <c r="GC51" s="42">
        <f t="shared" si="88"/>
        <v>3.8500000000052381E-4</v>
      </c>
      <c r="GD51" s="42">
        <f t="shared" si="88"/>
        <v>0.20436246399999991</v>
      </c>
      <c r="GE51" s="42">
        <f t="shared" si="88"/>
        <v>4.669439600000036E-2</v>
      </c>
      <c r="GF51" s="42">
        <f t="shared" si="88"/>
        <v>7.9302965999999309E-2</v>
      </c>
      <c r="GG51" s="42">
        <f t="shared" si="88"/>
        <v>9.9250933999999624E-2</v>
      </c>
      <c r="GH51" s="42">
        <f t="shared" si="88"/>
        <v>0.41233503799999927</v>
      </c>
      <c r="GI51" s="42">
        <f t="shared" si="88"/>
        <v>0.12181629200000099</v>
      </c>
      <c r="GJ51" s="42">
        <f t="shared" si="88"/>
        <v>0.3100595979999996</v>
      </c>
      <c r="GK51" s="42">
        <f t="shared" si="88"/>
        <v>0.18798862599999921</v>
      </c>
      <c r="GL51" s="42">
        <f t="shared" si="88"/>
        <v>0.53443458800000077</v>
      </c>
      <c r="GM51" s="42">
        <f t="shared" si="88"/>
        <v>0.5768463540000015</v>
      </c>
      <c r="GN51" s="42">
        <f t="shared" si="88"/>
        <v>3.8499999999963563E-4</v>
      </c>
      <c r="GO51" s="42">
        <f t="shared" ref="GO51:IZ51" si="89">GO52-GO14</f>
        <v>3.8499999999963563E-4</v>
      </c>
      <c r="GP51" s="42">
        <f t="shared" si="89"/>
        <v>0.10357812600000038</v>
      </c>
      <c r="GQ51" s="42">
        <f t="shared" si="89"/>
        <v>6.5279582000000502E-2</v>
      </c>
      <c r="GR51" s="42">
        <f t="shared" si="89"/>
        <v>0.11984364000000003</v>
      </c>
      <c r="GS51" s="42">
        <f t="shared" si="89"/>
        <v>8.950086399999968E-2</v>
      </c>
      <c r="GT51" s="42">
        <f t="shared" si="89"/>
        <v>8.4478031999998926E-2</v>
      </c>
      <c r="GU51" s="42">
        <f t="shared" si="89"/>
        <v>7.9502749999999622E-2</v>
      </c>
      <c r="GV51" s="42">
        <f t="shared" si="89"/>
        <v>0.10339057678260843</v>
      </c>
      <c r="GW51" s="42">
        <f t="shared" si="89"/>
        <v>6.9289720869565308E-2</v>
      </c>
      <c r="GX51" s="42">
        <f t="shared" si="89"/>
        <v>0.13598083495652169</v>
      </c>
      <c r="GY51" s="42">
        <f t="shared" si="89"/>
        <v>0.11783941147826127</v>
      </c>
      <c r="GZ51" s="42">
        <f t="shared" si="89"/>
        <v>3.8499999999963563E-4</v>
      </c>
      <c r="HA51" s="42">
        <f t="shared" si="89"/>
        <v>3.8499999999963563E-4</v>
      </c>
      <c r="HB51" s="42">
        <f t="shared" si="89"/>
        <v>3.8499999999963563E-4</v>
      </c>
      <c r="HC51" s="42">
        <f t="shared" si="89"/>
        <v>0.16669388826086973</v>
      </c>
      <c r="HD51" s="42">
        <f t="shared" si="89"/>
        <v>3.8500000000052381E-4</v>
      </c>
      <c r="HE51" s="42">
        <f t="shared" si="89"/>
        <v>3.8499999999963563E-4</v>
      </c>
      <c r="HF51" s="42">
        <f t="shared" si="89"/>
        <v>0.17145208339130402</v>
      </c>
      <c r="HG51" s="42">
        <f t="shared" si="89"/>
        <v>3.8500000000052381E-4</v>
      </c>
      <c r="HH51" s="42">
        <f t="shared" si="89"/>
        <v>3.8499999999963563E-4</v>
      </c>
      <c r="HI51" s="42">
        <f t="shared" si="89"/>
        <v>0.10705483000000005</v>
      </c>
      <c r="HJ51" s="42">
        <f t="shared" si="89"/>
        <v>3.8500000000052381E-4</v>
      </c>
      <c r="HK51" s="42">
        <f t="shared" si="89"/>
        <v>3.8500000000052381E-4</v>
      </c>
      <c r="HL51" s="42">
        <f t="shared" si="89"/>
        <v>0.1681882520000002</v>
      </c>
      <c r="HM51" s="42">
        <f t="shared" si="89"/>
        <v>3.8500000000052381E-4</v>
      </c>
      <c r="HN51" s="42">
        <f t="shared" si="89"/>
        <v>3.8499999999963563E-4</v>
      </c>
      <c r="HO51" s="42">
        <f t="shared" si="89"/>
        <v>3.8499999999963563E-4</v>
      </c>
      <c r="HP51" s="42">
        <f t="shared" si="89"/>
        <v>3.8500000000052381E-4</v>
      </c>
      <c r="HQ51" s="42">
        <f t="shared" si="89"/>
        <v>0.21565457200000004</v>
      </c>
      <c r="HR51" s="42">
        <f t="shared" si="89"/>
        <v>3.8500000000007972E-4</v>
      </c>
      <c r="HS51" s="42">
        <f t="shared" si="89"/>
        <v>0.18233032599999976</v>
      </c>
      <c r="HT51" s="42">
        <f t="shared" si="89"/>
        <v>3.8500000000052381E-4</v>
      </c>
      <c r="HU51" s="42">
        <f t="shared" si="89"/>
        <v>3.850000000009679E-4</v>
      </c>
      <c r="HV51" s="42">
        <f t="shared" si="89"/>
        <v>0.15564490999999858</v>
      </c>
      <c r="HW51" s="42">
        <f t="shared" si="89"/>
        <v>3.8500000000052381E-4</v>
      </c>
      <c r="HX51" s="42">
        <f t="shared" si="89"/>
        <v>3.8500000000052381E-4</v>
      </c>
      <c r="HY51" s="42">
        <f t="shared" si="89"/>
        <v>0.10691285200000067</v>
      </c>
      <c r="HZ51" s="42">
        <f t="shared" si="89"/>
        <v>3.8499999999963563E-4</v>
      </c>
      <c r="IA51" s="42">
        <f t="shared" si="89"/>
        <v>3.8500000000007972E-4</v>
      </c>
      <c r="IB51" s="42">
        <f t="shared" si="89"/>
        <v>0.14909950600000066</v>
      </c>
      <c r="IC51" s="42">
        <f t="shared" si="89"/>
        <v>9.1080873999998424E-2</v>
      </c>
      <c r="ID51" s="42">
        <f t="shared" si="89"/>
        <v>3.8500000000052381E-4</v>
      </c>
      <c r="IE51" s="42">
        <f t="shared" si="89"/>
        <v>3.8499999999963563E-4</v>
      </c>
      <c r="IF51" s="42">
        <f t="shared" si="89"/>
        <v>9.3639106000000361E-2</v>
      </c>
      <c r="IG51" s="42">
        <f t="shared" si="89"/>
        <v>9.665035799999977E-2</v>
      </c>
      <c r="IH51" s="42">
        <f t="shared" si="89"/>
        <v>3.8499999999985768E-4</v>
      </c>
      <c r="II51" s="42">
        <f t="shared" si="89"/>
        <v>3.8500000000007972E-4</v>
      </c>
      <c r="IJ51" s="42">
        <f t="shared" si="89"/>
        <v>3.8500000000007972E-4</v>
      </c>
      <c r="IK51" s="42">
        <f t="shared" si="89"/>
        <v>3.8500000000007972E-4</v>
      </c>
      <c r="IL51" s="42">
        <f t="shared" si="89"/>
        <v>3.8500000000007972E-4</v>
      </c>
      <c r="IM51" s="42">
        <f t="shared" si="89"/>
        <v>1.1493999179999994</v>
      </c>
      <c r="IN51" s="42">
        <f t="shared" si="89"/>
        <v>0.16734473600000044</v>
      </c>
      <c r="IO51" s="42">
        <f t="shared" si="89"/>
        <v>3.8499999999963563E-4</v>
      </c>
      <c r="IP51" s="42">
        <f t="shared" si="89"/>
        <v>0.1443735619999984</v>
      </c>
      <c r="IQ51" s="42">
        <f t="shared" si="89"/>
        <v>0.14404977999999957</v>
      </c>
      <c r="IR51" s="42">
        <f t="shared" si="89"/>
        <v>0.13796414000000023</v>
      </c>
      <c r="IS51" s="42">
        <f t="shared" si="89"/>
        <v>7.4342697999999707E-2</v>
      </c>
      <c r="IT51" s="42">
        <f t="shared" si="89"/>
        <v>0.18935876400000051</v>
      </c>
      <c r="IU51" s="42">
        <f t="shared" si="89"/>
        <v>0.16430039799999996</v>
      </c>
      <c r="IV51" s="42">
        <f t="shared" si="89"/>
        <v>7.0082117999999305E-2</v>
      </c>
      <c r="IW51" s="42">
        <f t="shared" si="89"/>
        <v>0.21298456799999954</v>
      </c>
      <c r="IX51" s="42">
        <f t="shared" si="89"/>
        <v>0.18043737999999898</v>
      </c>
      <c r="IY51" s="42">
        <f t="shared" si="89"/>
        <v>0.20954504799999984</v>
      </c>
      <c r="IZ51" s="42">
        <f t="shared" si="89"/>
        <v>3.8499999999963563E-4</v>
      </c>
      <c r="JA51" s="42">
        <f t="shared" ref="JA51:LL51" si="90">JA52-JA14</f>
        <v>0.27694699999999983</v>
      </c>
      <c r="JB51" s="42">
        <f t="shared" si="90"/>
        <v>4.6960082000000902E-2</v>
      </c>
      <c r="JC51" s="42">
        <f t="shared" si="90"/>
        <v>6.1543698000001257E-2</v>
      </c>
      <c r="JD51" s="42">
        <f t="shared" si="90"/>
        <v>3.8499999999963563E-4</v>
      </c>
      <c r="JE51" s="42">
        <f t="shared" si="90"/>
        <v>3.8499999999963563E-4</v>
      </c>
      <c r="JF51" s="42">
        <f t="shared" si="90"/>
        <v>3.8500000000052381E-4</v>
      </c>
      <c r="JG51" s="42">
        <f t="shared" si="90"/>
        <v>3.8499999999963563E-4</v>
      </c>
      <c r="JH51" s="42">
        <f t="shared" si="90"/>
        <v>3.8500000000052381E-4</v>
      </c>
      <c r="JI51" s="42">
        <f t="shared" si="90"/>
        <v>0.13467231199999929</v>
      </c>
      <c r="JJ51" s="42">
        <f t="shared" si="90"/>
        <v>3.8499999999963563E-4</v>
      </c>
      <c r="JK51" s="42">
        <f t="shared" si="90"/>
        <v>3.8499999999963563E-4</v>
      </c>
      <c r="JL51" s="42">
        <f t="shared" si="90"/>
        <v>3.8500000000052381E-4</v>
      </c>
      <c r="JM51" s="42">
        <f t="shared" si="90"/>
        <v>3.8499999999963563E-4</v>
      </c>
      <c r="JN51" s="42">
        <f t="shared" si="90"/>
        <v>3.8499999999963563E-4</v>
      </c>
      <c r="JO51" s="42">
        <f t="shared" si="90"/>
        <v>3.8499999999963563E-4</v>
      </c>
      <c r="JP51" s="42">
        <f t="shared" si="90"/>
        <v>3.8500000000052381E-4</v>
      </c>
      <c r="JQ51" s="42">
        <f t="shared" si="90"/>
        <v>3.8499999999963563E-4</v>
      </c>
      <c r="JR51" s="42">
        <f t="shared" si="90"/>
        <v>3.8500000000052381E-4</v>
      </c>
      <c r="JS51" s="42">
        <f t="shared" si="90"/>
        <v>0.12460291999999917</v>
      </c>
      <c r="JT51" s="42">
        <f t="shared" si="90"/>
        <v>3.8500000000052381E-4</v>
      </c>
      <c r="JU51" s="42">
        <f t="shared" si="90"/>
        <v>0.1902962420000005</v>
      </c>
      <c r="JV51" s="42">
        <f t="shared" si="90"/>
        <v>9.3700484000000195E-2</v>
      </c>
      <c r="JW51" s="42">
        <f t="shared" si="90"/>
        <v>3.8499999999963563E-4</v>
      </c>
      <c r="JX51" s="42">
        <f t="shared" si="90"/>
        <v>5.185594399999971E-2</v>
      </c>
      <c r="JY51" s="42">
        <f t="shared" si="90"/>
        <v>5.1951203999999862E-2</v>
      </c>
      <c r="JZ51" s="42">
        <f t="shared" si="90"/>
        <v>6.4279958000000192E-2</v>
      </c>
      <c r="KA51" s="42">
        <f t="shared" si="90"/>
        <v>6.2641865999999879E-2</v>
      </c>
      <c r="KB51" s="42">
        <f t="shared" si="90"/>
        <v>6.1815231999999831E-2</v>
      </c>
      <c r="KC51" s="42">
        <f t="shared" si="90"/>
        <v>7.0036172000000896E-2</v>
      </c>
      <c r="KD51" s="42">
        <f t="shared" si="90"/>
        <v>3.8499999999963563E-4</v>
      </c>
      <c r="KE51" s="42">
        <f t="shared" si="90"/>
        <v>4.1961832000000143E-2</v>
      </c>
      <c r="KF51" s="42">
        <f t="shared" si="90"/>
        <v>3.8690839999997451E-3</v>
      </c>
      <c r="KG51" s="42">
        <f t="shared" si="90"/>
        <v>1.0331998000000731E-2</v>
      </c>
      <c r="KH51" s="42">
        <f t="shared" si="90"/>
        <v>2.3486660000004989E-3</v>
      </c>
      <c r="KI51" s="42">
        <f t="shared" si="90"/>
        <v>6.9904999999999884E-2</v>
      </c>
      <c r="KJ51" s="42">
        <f t="shared" si="90"/>
        <v>3.8499999999963563E-4</v>
      </c>
      <c r="KK51" s="42">
        <f t="shared" si="90"/>
        <v>3.7394999999999179E-2</v>
      </c>
      <c r="KL51" s="42">
        <f t="shared" si="90"/>
        <v>3.8499999999874746E-4</v>
      </c>
      <c r="KM51" s="42">
        <f t="shared" si="90"/>
        <v>3.8500000000007972E-4</v>
      </c>
      <c r="KN51" s="42">
        <f t="shared" si="90"/>
        <v>3.8500000000007972E-4</v>
      </c>
      <c r="KO51" s="42">
        <f t="shared" si="90"/>
        <v>3.8499999999985768E-4</v>
      </c>
      <c r="KP51" s="42">
        <f t="shared" si="90"/>
        <v>3.8500000000007972E-4</v>
      </c>
      <c r="KQ51" s="42">
        <f t="shared" si="90"/>
        <v>3.8500000000007972E-4</v>
      </c>
      <c r="KR51" s="42">
        <f t="shared" si="90"/>
        <v>3.8500000000007972E-4</v>
      </c>
      <c r="KS51" s="42">
        <f t="shared" si="90"/>
        <v>3.8500000000007972E-4</v>
      </c>
      <c r="KT51" s="42">
        <f t="shared" si="90"/>
        <v>3.8500000000007972E-4</v>
      </c>
      <c r="KU51" s="42">
        <f t="shared" si="90"/>
        <v>3.8500000000007972E-4</v>
      </c>
      <c r="KV51" s="42">
        <f t="shared" si="90"/>
        <v>3.8500000000007972E-4</v>
      </c>
      <c r="KW51" s="42">
        <f t="shared" si="90"/>
        <v>3.8500000000007972E-4</v>
      </c>
      <c r="KX51" s="42">
        <f t="shared" si="90"/>
        <v>3.8500000000007972E-4</v>
      </c>
      <c r="KY51" s="42">
        <f t="shared" si="90"/>
        <v>3.8499999999963563E-4</v>
      </c>
      <c r="KZ51" s="42">
        <f t="shared" si="90"/>
        <v>3.8500000000007972E-4</v>
      </c>
      <c r="LA51" s="42">
        <f t="shared" si="90"/>
        <v>3.8499999999985768E-4</v>
      </c>
      <c r="LB51" s="42">
        <f t="shared" si="90"/>
        <v>3.8499999999985768E-4</v>
      </c>
      <c r="LC51" s="42">
        <f t="shared" si="90"/>
        <v>3.8499999999985768E-4</v>
      </c>
      <c r="LD51" s="42">
        <f t="shared" si="90"/>
        <v>3.8500000000007972E-4</v>
      </c>
      <c r="LE51" s="42">
        <f t="shared" si="90"/>
        <v>3.8500000000007972E-4</v>
      </c>
      <c r="LF51" s="42">
        <f t="shared" si="90"/>
        <v>3.8499999999963563E-4</v>
      </c>
      <c r="LG51" s="42">
        <f t="shared" si="90"/>
        <v>3.8499999999963563E-4</v>
      </c>
      <c r="LH51" s="42">
        <f t="shared" si="90"/>
        <v>3.8499999999963563E-4</v>
      </c>
      <c r="LI51" s="42">
        <f t="shared" si="90"/>
        <v>4.4077097999998927E-2</v>
      </c>
      <c r="LJ51" s="42">
        <f t="shared" si="90"/>
        <v>3.8499999999963563E-4</v>
      </c>
      <c r="LK51" s="42">
        <f t="shared" si="90"/>
        <v>3.8500000000007972E-4</v>
      </c>
      <c r="LL51" s="42">
        <f t="shared" si="90"/>
        <v>3.8499999999963563E-4</v>
      </c>
      <c r="LM51" s="42">
        <f t="shared" ref="LM51:ND51" si="91">LM52-LM14</f>
        <v>3.8500000000052381E-4</v>
      </c>
      <c r="LN51" s="42">
        <f t="shared" si="91"/>
        <v>3.8500000000007972E-4</v>
      </c>
      <c r="LO51" s="42">
        <f t="shared" si="91"/>
        <v>3.8500000000007972E-4</v>
      </c>
      <c r="LP51" s="42">
        <f t="shared" si="91"/>
        <v>3.8499999999985768E-4</v>
      </c>
      <c r="LQ51" s="42">
        <f t="shared" si="91"/>
        <v>3.8499999999985768E-4</v>
      </c>
      <c r="LR51" s="42">
        <f t="shared" si="91"/>
        <v>3.8500000000007972E-4</v>
      </c>
      <c r="LS51" s="42">
        <f t="shared" si="91"/>
        <v>3.8499999999963563E-4</v>
      </c>
      <c r="LT51" s="42">
        <f t="shared" si="91"/>
        <v>3.8499999999963563E-4</v>
      </c>
      <c r="LU51" s="42">
        <f t="shared" si="91"/>
        <v>5.7279838434783237E-2</v>
      </c>
      <c r="LV51" s="42">
        <f t="shared" si="91"/>
        <v>3.8500000000052381E-4</v>
      </c>
      <c r="LW51" s="42">
        <f t="shared" si="91"/>
        <v>3.8500000000052381E-4</v>
      </c>
      <c r="LX51" s="42">
        <f t="shared" si="91"/>
        <v>5.4176264086957637E-2</v>
      </c>
      <c r="LY51" s="42">
        <f t="shared" si="91"/>
        <v>3.8500000000052381E-4</v>
      </c>
      <c r="LZ51" s="42">
        <f t="shared" si="91"/>
        <v>3.8500000000052381E-4</v>
      </c>
      <c r="MA51" s="42">
        <f t="shared" si="91"/>
        <v>3.8499999999963563E-4</v>
      </c>
      <c r="MB51" s="42">
        <f t="shared" si="91"/>
        <v>3.8499999999963563E-4</v>
      </c>
      <c r="MC51" s="42">
        <f t="shared" si="91"/>
        <v>3.8499999999963563E-4</v>
      </c>
      <c r="MD51" s="42">
        <f t="shared" si="91"/>
        <v>3.8499999999963563E-4</v>
      </c>
      <c r="ME51" s="42">
        <f t="shared" si="91"/>
        <v>3.8500000000007972E-4</v>
      </c>
      <c r="MF51" s="42">
        <f t="shared" si="91"/>
        <v>3.8500000000007972E-4</v>
      </c>
      <c r="MG51" s="42">
        <f t="shared" si="91"/>
        <v>8.6479440869560165E-3</v>
      </c>
      <c r="MH51" s="42">
        <f t="shared" si="91"/>
        <v>3.7968012260870765E-2</v>
      </c>
      <c r="MI51" s="42">
        <f t="shared" si="91"/>
        <v>0.54271934782608788</v>
      </c>
      <c r="MJ51" s="42">
        <f t="shared" si="91"/>
        <v>2.8499999999986869E-4</v>
      </c>
      <c r="MK51" s="42">
        <f t="shared" si="91"/>
        <v>2.8499999999898051E-4</v>
      </c>
      <c r="ML51" s="42">
        <f t="shared" si="91"/>
        <v>2.8499999999986869E-4</v>
      </c>
      <c r="MM51" s="42">
        <f t="shared" si="91"/>
        <v>3.8500000000052381E-4</v>
      </c>
      <c r="MN51" s="42">
        <f t="shared" si="91"/>
        <v>3.8499999999985768E-4</v>
      </c>
      <c r="MO51" s="42">
        <f t="shared" si="91"/>
        <v>3.8499999999985768E-4</v>
      </c>
      <c r="MP51" s="42">
        <f t="shared" si="91"/>
        <v>3.8500000000007972E-4</v>
      </c>
      <c r="MQ51" s="42">
        <f t="shared" si="91"/>
        <v>3.8500000000007972E-4</v>
      </c>
      <c r="MR51" s="42">
        <f t="shared" si="91"/>
        <v>2.8499999999986869E-4</v>
      </c>
      <c r="MS51" s="42">
        <f t="shared" si="91"/>
        <v>3.8500000000007972E-4</v>
      </c>
      <c r="MT51" s="42">
        <f t="shared" si="91"/>
        <v>3.0076683826086636E-2</v>
      </c>
      <c r="MU51" s="42">
        <f t="shared" si="91"/>
        <v>3.8500000000007972E-4</v>
      </c>
      <c r="MV51" s="42">
        <f t="shared" si="91"/>
        <v>1.456438000000837E-3</v>
      </c>
      <c r="MW51" s="42">
        <f t="shared" si="91"/>
        <v>3.5356000000000165E-2</v>
      </c>
      <c r="MX51" s="42">
        <f t="shared" si="91"/>
        <v>1.9641043478261011E-2</v>
      </c>
      <c r="MY51" s="42">
        <f t="shared" si="91"/>
        <v>3.8500000000007972E-4</v>
      </c>
      <c r="MZ51" s="42">
        <f t="shared" si="91"/>
        <v>3.8499999999985768E-4</v>
      </c>
      <c r="NA51" s="42">
        <f t="shared" si="91"/>
        <v>3.9616389897436211E-2</v>
      </c>
      <c r="NB51" s="42">
        <f t="shared" si="91"/>
        <v>9.5676086956526518E-3</v>
      </c>
      <c r="NC51" s="42">
        <f t="shared" si="91"/>
        <v>3.8499999999963563E-4</v>
      </c>
      <c r="ND51" s="42">
        <f t="shared" si="91"/>
        <v>6.4669552086956905E-2</v>
      </c>
      <c r="NE51" s="41"/>
    </row>
    <row r="52" spans="1:370">
      <c r="C52" s="1" t="s">
        <v>409</v>
      </c>
      <c r="D52" s="1">
        <v>4.2576000000000001</v>
      </c>
      <c r="E52" s="1">
        <v>4.9545000000000003</v>
      </c>
      <c r="F52" s="1">
        <v>4.9642999999999997</v>
      </c>
      <c r="G52" s="1">
        <v>4.8343000000000007</v>
      </c>
      <c r="H52" s="1">
        <v>4.9268000000000001</v>
      </c>
      <c r="I52" s="1">
        <v>4.7051999999999996</v>
      </c>
      <c r="J52" s="1">
        <v>4.9366000000000003</v>
      </c>
      <c r="K52" s="1">
        <v>4.8847000000000005</v>
      </c>
      <c r="L52" s="1">
        <v>4.9989999999999997</v>
      </c>
      <c r="M52" s="1">
        <v>4.9645000000000001</v>
      </c>
      <c r="N52" s="1">
        <v>4.8</v>
      </c>
      <c r="O52" s="1">
        <v>4.2054999999999998</v>
      </c>
      <c r="P52" s="1">
        <v>4.1284000000000001</v>
      </c>
      <c r="Q52" s="1">
        <v>4.9208999999999996</v>
      </c>
      <c r="R52" s="1">
        <v>4.5752999999999995</v>
      </c>
      <c r="S52" s="1">
        <v>4.2786999999999997</v>
      </c>
      <c r="T52" s="1">
        <v>4.9899000000000004</v>
      </c>
      <c r="U52" s="1">
        <v>4.6706999999999992</v>
      </c>
      <c r="V52" s="1">
        <v>4.9531999999999998</v>
      </c>
      <c r="W52" s="1">
        <v>4.5318999999999994</v>
      </c>
      <c r="X52" s="1">
        <v>4.8605999999999998</v>
      </c>
      <c r="Y52" s="1">
        <v>4.9401999999999999</v>
      </c>
      <c r="Z52" s="1">
        <v>4.4703999999999997</v>
      </c>
      <c r="AA52" s="1">
        <v>5.0316000000000001</v>
      </c>
      <c r="AB52" s="1">
        <v>5.0614999999999997</v>
      </c>
      <c r="AC52" s="1">
        <v>4.9569000000000001</v>
      </c>
      <c r="AD52" s="1">
        <v>5.0191999999999997</v>
      </c>
      <c r="AE52" s="1">
        <v>5.0371999999999995</v>
      </c>
      <c r="AF52" s="1">
        <v>4.9238999999999997</v>
      </c>
      <c r="AG52" s="1">
        <v>5.2730999999999995</v>
      </c>
      <c r="AH52" s="1">
        <v>1.4159333333333333</v>
      </c>
      <c r="AI52" s="1">
        <v>1.4523833333333334</v>
      </c>
      <c r="AJ52" s="1">
        <v>4.3251999999999997</v>
      </c>
      <c r="AK52" s="1">
        <v>3.8641000000000001</v>
      </c>
      <c r="AL52" s="1">
        <v>3.8177999999999996</v>
      </c>
      <c r="AM52" s="1">
        <v>4.1424000000000003</v>
      </c>
      <c r="AN52" s="1">
        <v>5</v>
      </c>
      <c r="AO52" s="1">
        <v>4.8939000000000004</v>
      </c>
      <c r="AP52" s="1">
        <v>5.0094000000000003</v>
      </c>
      <c r="AQ52" s="1">
        <v>5.3018999999999998</v>
      </c>
      <c r="AR52" s="1">
        <v>4.9999999999999991</v>
      </c>
      <c r="AS52" s="1">
        <v>1.0935333333333332</v>
      </c>
      <c r="AT52" s="1">
        <v>5.4554999999999998</v>
      </c>
      <c r="AU52" s="1">
        <v>4.7869000000000002</v>
      </c>
      <c r="AV52" s="1">
        <v>5.3928999999999991</v>
      </c>
      <c r="AW52" s="1">
        <v>4.9608999999999996</v>
      </c>
      <c r="AX52" s="1">
        <v>4.8884999999999996</v>
      </c>
      <c r="AY52" s="1">
        <v>4.0161999999999995</v>
      </c>
      <c r="AZ52" s="1">
        <v>5.2198999999999991</v>
      </c>
      <c r="BA52" s="1">
        <v>4.8</v>
      </c>
      <c r="BB52" s="1">
        <v>5.4123000000000001</v>
      </c>
      <c r="BC52" s="1">
        <v>4.7999999999999989</v>
      </c>
      <c r="BD52" s="1">
        <v>5.0236999999999998</v>
      </c>
      <c r="BE52" s="1">
        <v>4.7999999999999989</v>
      </c>
      <c r="BF52" s="1">
        <v>5</v>
      </c>
      <c r="BG52" s="1">
        <v>4.8162000000000003</v>
      </c>
      <c r="BH52" s="1">
        <v>4.8</v>
      </c>
      <c r="BI52" s="1">
        <v>4.8</v>
      </c>
      <c r="BJ52" s="1">
        <v>4.8</v>
      </c>
      <c r="BK52" s="1">
        <v>4.8000000000000007</v>
      </c>
      <c r="BL52" s="1">
        <v>4.8000000000000007</v>
      </c>
      <c r="BM52" s="1">
        <v>4.9898999999999996</v>
      </c>
      <c r="BN52" s="1">
        <v>4.8857000000000008</v>
      </c>
      <c r="BO52" s="1">
        <v>4.8</v>
      </c>
      <c r="BP52" s="1">
        <v>4.8000000000000007</v>
      </c>
      <c r="BQ52" s="1">
        <v>4.8</v>
      </c>
      <c r="BR52" s="1">
        <v>5</v>
      </c>
      <c r="BS52" s="1">
        <v>5</v>
      </c>
      <c r="BT52" s="1">
        <v>3.496</v>
      </c>
      <c r="BU52" s="1">
        <v>3.6284999999999998</v>
      </c>
      <c r="BV52" s="1">
        <v>4.8182999999999989</v>
      </c>
      <c r="BW52" s="1">
        <v>4.2006999999999994</v>
      </c>
      <c r="BX52" s="1">
        <v>4.95</v>
      </c>
      <c r="BY52" s="1">
        <v>4.95</v>
      </c>
      <c r="BZ52" s="1">
        <v>4.9499999999999993</v>
      </c>
      <c r="CA52" s="1">
        <v>4.7048000000000005</v>
      </c>
      <c r="CB52" s="1">
        <v>4.95</v>
      </c>
      <c r="CC52" s="1">
        <v>4.95</v>
      </c>
      <c r="CD52" s="1">
        <v>3.7493000000000012</v>
      </c>
      <c r="CE52" s="1">
        <v>4.9499999999999993</v>
      </c>
      <c r="CF52" s="1">
        <v>4.95</v>
      </c>
      <c r="CG52" s="1">
        <v>4.1920000000000011</v>
      </c>
      <c r="CH52" s="1">
        <v>4.9770000000000003</v>
      </c>
      <c r="CI52" s="1">
        <v>5</v>
      </c>
      <c r="CJ52" s="1">
        <v>4.5263999999999998</v>
      </c>
      <c r="CK52" s="1">
        <v>4.7237999999999998</v>
      </c>
      <c r="CL52" s="1">
        <v>4.8</v>
      </c>
      <c r="CM52" s="1">
        <v>4.0056999999999992</v>
      </c>
      <c r="CN52" s="1">
        <v>4.1397000000000004</v>
      </c>
      <c r="CO52" s="1">
        <v>4.0736000000000008</v>
      </c>
      <c r="CP52" s="1">
        <v>5.0208000000000004</v>
      </c>
      <c r="CQ52" s="1">
        <v>5.0030000000000001</v>
      </c>
      <c r="CR52" s="1">
        <v>4.6694000000000004</v>
      </c>
      <c r="CS52" s="1">
        <v>4.5986000000000002</v>
      </c>
      <c r="CT52" s="1">
        <v>4.4790000000000001</v>
      </c>
      <c r="CU52" s="1">
        <v>4.1890000000000001</v>
      </c>
      <c r="CV52" s="1">
        <v>4.3632</v>
      </c>
      <c r="CW52" s="1">
        <v>4.1027000000000005</v>
      </c>
      <c r="CX52" s="1">
        <v>4.0576999999999996</v>
      </c>
      <c r="CY52" s="1">
        <v>1.3316333333333334</v>
      </c>
      <c r="CZ52" s="1">
        <v>1.3475000000000001</v>
      </c>
      <c r="DA52" s="1">
        <v>5</v>
      </c>
      <c r="DB52" s="1">
        <v>4.0004999999999997</v>
      </c>
      <c r="DC52" s="1">
        <v>4.8000000000000007</v>
      </c>
      <c r="DD52" s="1">
        <v>4.8</v>
      </c>
      <c r="DE52" s="1">
        <v>4.2123999999999997</v>
      </c>
      <c r="DF52" s="1">
        <v>5</v>
      </c>
      <c r="DG52" s="1">
        <v>4.4414999999999996</v>
      </c>
      <c r="DH52" s="1">
        <v>4.5701000000000001</v>
      </c>
      <c r="DI52" s="1">
        <v>4.2594999999999992</v>
      </c>
      <c r="DJ52" s="1">
        <v>4.4445999999999994</v>
      </c>
      <c r="DK52" s="1">
        <v>4.2337000000000007</v>
      </c>
      <c r="DL52" s="1">
        <v>5</v>
      </c>
      <c r="DM52" s="1">
        <v>4.3334000000000001</v>
      </c>
      <c r="DN52" s="1">
        <v>4.7064999999999992</v>
      </c>
      <c r="DO52" s="1">
        <v>4.6697000000000006</v>
      </c>
      <c r="DP52" s="1">
        <v>5</v>
      </c>
      <c r="DQ52" s="1">
        <v>4.947000000000001</v>
      </c>
      <c r="DR52" s="1">
        <v>4.9999999999999991</v>
      </c>
      <c r="DS52" s="1">
        <v>4.9000000000000004</v>
      </c>
      <c r="DT52" s="1">
        <v>4.9721000000000002</v>
      </c>
      <c r="DU52" s="1">
        <v>4.8</v>
      </c>
      <c r="DV52" s="1">
        <v>4.944</v>
      </c>
      <c r="DW52" s="1">
        <v>4.8168999999999995</v>
      </c>
      <c r="DX52" s="1">
        <v>1.3341666666666701</v>
      </c>
      <c r="DY52" s="1">
        <v>4.9845999999999995</v>
      </c>
      <c r="DZ52" s="1">
        <v>4.7668999999999997</v>
      </c>
      <c r="EA52" s="1">
        <v>4.7633000000000001</v>
      </c>
      <c r="EB52" s="1">
        <v>1.3527166666666632</v>
      </c>
      <c r="EC52" s="1">
        <v>1.4356717948717947</v>
      </c>
      <c r="ED52" s="1">
        <v>4.7999999999999989</v>
      </c>
      <c r="EE52" s="1">
        <v>1.4247935897435897</v>
      </c>
      <c r="EF52" s="1">
        <v>1.428278205128205</v>
      </c>
      <c r="EG52" s="1">
        <v>4.8</v>
      </c>
      <c r="EH52" s="1">
        <v>4.8</v>
      </c>
      <c r="EI52" s="1">
        <v>1.5239435897435896</v>
      </c>
      <c r="EJ52" s="1">
        <v>1.4347089743589745</v>
      </c>
      <c r="EK52" s="1">
        <v>5.2393000000000001</v>
      </c>
      <c r="EL52" s="1">
        <v>4.8000000000000007</v>
      </c>
      <c r="EM52" s="1">
        <v>4.8</v>
      </c>
      <c r="EN52" s="1">
        <v>4.8</v>
      </c>
      <c r="EO52" s="1">
        <v>4.8</v>
      </c>
      <c r="EP52" s="1">
        <v>4.7999999999999989</v>
      </c>
      <c r="EQ52" s="1">
        <v>4.9653999999999998</v>
      </c>
      <c r="ER52" s="1">
        <v>4.4219999999999997</v>
      </c>
      <c r="ES52" s="1">
        <v>5</v>
      </c>
      <c r="ET52" s="1">
        <v>4.8272000000000004</v>
      </c>
      <c r="EU52" s="1">
        <v>4.8023999999999996</v>
      </c>
      <c r="EV52" s="1">
        <v>4.7681000000000004</v>
      </c>
      <c r="EW52" s="1">
        <v>5.04</v>
      </c>
      <c r="EX52" s="1">
        <v>4.8052999999999999</v>
      </c>
      <c r="EY52" s="1">
        <v>4.3680000000000003</v>
      </c>
      <c r="EZ52" s="1">
        <v>4.6463000000000001</v>
      </c>
      <c r="FA52" s="1">
        <v>4.6288</v>
      </c>
      <c r="FB52" s="1">
        <v>4.6628999999999996</v>
      </c>
      <c r="FC52" s="1">
        <v>5</v>
      </c>
      <c r="FD52" s="1">
        <v>3.8232999999999993</v>
      </c>
      <c r="FE52" s="1">
        <v>5</v>
      </c>
      <c r="FF52" s="1">
        <v>3.5790000000000006</v>
      </c>
      <c r="FG52" s="1">
        <v>3.6201000000000008</v>
      </c>
      <c r="FH52" s="1">
        <v>4.3457999999999997</v>
      </c>
      <c r="FI52" s="1">
        <v>4.9588000000000001</v>
      </c>
      <c r="FJ52" s="1">
        <v>3.7356999999999991</v>
      </c>
      <c r="FK52" s="1">
        <v>1.4286615384615384</v>
      </c>
      <c r="FL52" s="1">
        <v>1.5645461538461538</v>
      </c>
      <c r="FM52" s="1">
        <v>1.450476923076923</v>
      </c>
      <c r="FN52" s="1">
        <v>1.451570512820513</v>
      </c>
      <c r="FO52" s="1">
        <v>4.9382000000000001</v>
      </c>
      <c r="FP52" s="1">
        <v>4.2436999999999996</v>
      </c>
      <c r="FQ52" s="1">
        <v>4.5266999999999999</v>
      </c>
      <c r="FR52" s="1">
        <v>4.3459000000000003</v>
      </c>
      <c r="FS52" s="1">
        <v>5</v>
      </c>
      <c r="FT52" s="1">
        <v>4.8</v>
      </c>
      <c r="FU52" s="1">
        <v>4.9000000000000004</v>
      </c>
      <c r="FV52" s="1">
        <v>4.8</v>
      </c>
      <c r="FW52" s="1">
        <v>4.8</v>
      </c>
      <c r="FX52" s="1">
        <v>4.8000000000000007</v>
      </c>
      <c r="FY52" s="1">
        <v>4.9140000000000006</v>
      </c>
      <c r="FZ52" s="1">
        <v>4.8</v>
      </c>
      <c r="GA52" s="1">
        <v>4.6898</v>
      </c>
      <c r="GB52" s="1">
        <v>4.7642999999999995</v>
      </c>
      <c r="GC52" s="1">
        <v>4.8</v>
      </c>
      <c r="GD52" s="1">
        <v>5.7453000000000003</v>
      </c>
      <c r="GE52" s="1">
        <v>5.1714000000000002</v>
      </c>
      <c r="GF52" s="1">
        <v>5.5709999999999997</v>
      </c>
      <c r="GG52" s="1">
        <v>5</v>
      </c>
      <c r="GH52" s="1">
        <v>4.9032999999999998</v>
      </c>
      <c r="GI52" s="1">
        <v>5.0000000000000009</v>
      </c>
      <c r="GJ52" s="1">
        <v>4.9955999999999996</v>
      </c>
      <c r="GK52" s="1">
        <v>4.6574999999999998</v>
      </c>
      <c r="GL52" s="1">
        <v>4.6959</v>
      </c>
      <c r="GM52" s="1">
        <v>4.53</v>
      </c>
      <c r="GN52" s="1">
        <v>5.1133999999999995</v>
      </c>
      <c r="GO52" s="1">
        <v>4.8000000000000007</v>
      </c>
      <c r="GP52" s="1">
        <v>4.9828000000000001</v>
      </c>
      <c r="GQ52" s="1">
        <v>4.8000000000000007</v>
      </c>
      <c r="GR52" s="1">
        <v>4.2937000000000003</v>
      </c>
      <c r="GS52" s="1">
        <v>5.7967999999999993</v>
      </c>
      <c r="GT52" s="1">
        <v>4.8000000000000007</v>
      </c>
      <c r="GU52" s="1">
        <v>4.7999999999999989</v>
      </c>
      <c r="GV52" s="1">
        <v>4.7999999999999989</v>
      </c>
      <c r="GW52" s="1">
        <v>4.8000000000000007</v>
      </c>
      <c r="GX52" s="1">
        <v>4.8</v>
      </c>
      <c r="GY52" s="1">
        <v>4.8000000000000007</v>
      </c>
      <c r="GZ52" s="1">
        <v>5.0760000000000005</v>
      </c>
      <c r="HA52" s="1">
        <v>5.5765000000000002</v>
      </c>
      <c r="HB52" s="1">
        <v>4.8000000000000007</v>
      </c>
      <c r="HC52" s="1">
        <v>5</v>
      </c>
      <c r="HD52" s="1">
        <v>4.8254000000000001</v>
      </c>
      <c r="HE52" s="1">
        <v>4.3232999999999997</v>
      </c>
      <c r="HF52" s="1">
        <v>5</v>
      </c>
      <c r="HG52" s="1">
        <v>5</v>
      </c>
      <c r="HH52" s="1">
        <v>4.6651000000000007</v>
      </c>
      <c r="HI52" s="1">
        <v>4.6173999999999999</v>
      </c>
      <c r="HJ52" s="1">
        <v>4.3129999999999997</v>
      </c>
      <c r="HK52" s="1">
        <v>4.9450000000000003</v>
      </c>
      <c r="HL52" s="1">
        <v>4.6575999999999995</v>
      </c>
      <c r="HM52" s="1">
        <v>4.9484000000000004</v>
      </c>
      <c r="HN52" s="1">
        <v>4.95</v>
      </c>
      <c r="HO52" s="1">
        <v>4.95</v>
      </c>
      <c r="HP52" s="1">
        <v>4.5432999999999995</v>
      </c>
      <c r="HQ52" s="1">
        <v>5</v>
      </c>
      <c r="HR52" s="1">
        <v>3.8759999999999999</v>
      </c>
      <c r="HS52" s="1">
        <v>4.1150000000000002</v>
      </c>
      <c r="HT52" s="1">
        <v>4.8</v>
      </c>
      <c r="HU52" s="1">
        <v>3.8878999999999992</v>
      </c>
      <c r="HV52" s="1">
        <v>5</v>
      </c>
      <c r="HW52" s="1">
        <v>4.8</v>
      </c>
      <c r="HX52" s="1">
        <v>4.9852999999999996</v>
      </c>
      <c r="HY52" s="1">
        <v>4.8000000000000007</v>
      </c>
      <c r="HZ52" s="1">
        <v>4.8</v>
      </c>
      <c r="IA52" s="1">
        <v>3.9590000000000001</v>
      </c>
      <c r="IB52" s="1">
        <v>4.6408000000000005</v>
      </c>
      <c r="IC52" s="1">
        <v>4.8</v>
      </c>
      <c r="ID52" s="1">
        <v>4.0103999999999997</v>
      </c>
      <c r="IE52" s="1">
        <v>4.1502999999999997</v>
      </c>
      <c r="IF52" s="1">
        <v>4.8364999999999991</v>
      </c>
      <c r="IG52" s="1">
        <v>4.8829000000000002</v>
      </c>
      <c r="IH52" s="1">
        <v>1.4883833333333334</v>
      </c>
      <c r="II52" s="1">
        <v>1.4306333333333332</v>
      </c>
      <c r="IJ52" s="1">
        <v>1.4168166666666666</v>
      </c>
      <c r="IK52" s="1">
        <v>1.3993961538461539</v>
      </c>
      <c r="IL52" s="1">
        <v>1.4026025641025641</v>
      </c>
      <c r="IM52" s="1">
        <v>4.6921999999999997</v>
      </c>
      <c r="IN52" s="1">
        <v>4.9000000000000004</v>
      </c>
      <c r="IO52" s="1">
        <v>4.8000000000000007</v>
      </c>
      <c r="IP52" s="1">
        <v>4.5721999999999996</v>
      </c>
      <c r="IQ52" s="1">
        <v>4.8000000000000007</v>
      </c>
      <c r="IR52" s="1">
        <v>4.7999999999999989</v>
      </c>
      <c r="IS52" s="1">
        <v>4.2904999999999998</v>
      </c>
      <c r="IT52" s="1">
        <v>4.8</v>
      </c>
      <c r="IU52" s="1">
        <v>4.7762000000000002</v>
      </c>
      <c r="IV52" s="1">
        <v>4.2295999999999996</v>
      </c>
      <c r="IW52" s="1">
        <v>4.8000000000000007</v>
      </c>
      <c r="IX52" s="1">
        <v>5</v>
      </c>
      <c r="IY52" s="1">
        <v>4.5704000000000002</v>
      </c>
      <c r="IZ52" s="1">
        <v>4.8</v>
      </c>
      <c r="JA52" s="1">
        <v>4.6399999999999997</v>
      </c>
      <c r="JB52" s="1">
        <v>4.3238000000000003</v>
      </c>
      <c r="JC52" s="1">
        <v>4.8</v>
      </c>
      <c r="JD52" s="1">
        <v>4.8</v>
      </c>
      <c r="JE52" s="1">
        <v>4.7999999999999989</v>
      </c>
      <c r="JF52" s="1">
        <v>4.8000000000000007</v>
      </c>
      <c r="JG52" s="1">
        <v>4.8</v>
      </c>
      <c r="JH52" s="1">
        <v>4.8961999999999994</v>
      </c>
      <c r="JI52" s="1">
        <v>4.8</v>
      </c>
      <c r="JJ52" s="1">
        <v>5.0434000000000001</v>
      </c>
      <c r="JK52" s="1">
        <v>4.8</v>
      </c>
      <c r="JL52" s="1">
        <v>4.8</v>
      </c>
      <c r="JM52" s="1">
        <v>5.0027999999999997</v>
      </c>
      <c r="JN52" s="1">
        <v>4.9772999999999996</v>
      </c>
      <c r="JO52" s="1">
        <v>4.9624999999999995</v>
      </c>
      <c r="JP52" s="1">
        <v>5.3977000000000004</v>
      </c>
      <c r="JQ52" s="1">
        <v>4.8000000000000007</v>
      </c>
      <c r="JR52" s="1">
        <v>4.4828000000000001</v>
      </c>
      <c r="JS52" s="1">
        <v>4.4986999999999995</v>
      </c>
      <c r="JT52" s="1">
        <v>4.1626000000000003</v>
      </c>
      <c r="JU52" s="1">
        <v>4.7264999999999997</v>
      </c>
      <c r="JV52" s="1">
        <v>4.0404999999999998</v>
      </c>
      <c r="JW52" s="1">
        <v>4.3105999999999991</v>
      </c>
      <c r="JX52" s="1">
        <v>4.5936000000000003</v>
      </c>
      <c r="JY52" s="1">
        <v>4.4301000000000004</v>
      </c>
      <c r="JZ52" s="1">
        <v>4.7685000000000004</v>
      </c>
      <c r="KA52" s="1">
        <v>5</v>
      </c>
      <c r="KB52" s="1">
        <v>4.7697000000000003</v>
      </c>
      <c r="KC52" s="1">
        <v>4.7415000000000003</v>
      </c>
      <c r="KD52" s="1">
        <v>4.0684000000000005</v>
      </c>
      <c r="KE52" s="1">
        <v>4.6463000000000001</v>
      </c>
      <c r="KF52" s="1">
        <v>4.8566000000000003</v>
      </c>
      <c r="KG52" s="1">
        <v>4.7759</v>
      </c>
      <c r="KH52" s="1">
        <v>4.2609000000000004</v>
      </c>
      <c r="KI52" s="1">
        <v>4.0697999999999999</v>
      </c>
      <c r="KJ52" s="1">
        <v>5.0000000000000009</v>
      </c>
      <c r="KK52" s="1">
        <v>5</v>
      </c>
      <c r="KL52" s="1">
        <v>4.8</v>
      </c>
      <c r="KM52" s="1">
        <v>1.3933397435897437</v>
      </c>
      <c r="KN52" s="1">
        <v>1.3843294871794871</v>
      </c>
      <c r="KO52" s="1">
        <v>1.4376717948717948</v>
      </c>
      <c r="KP52" s="1">
        <v>1.4352884615384616</v>
      </c>
      <c r="KQ52" s="1">
        <v>1.4309794871794872</v>
      </c>
      <c r="KR52" s="1">
        <v>1.430596153846154</v>
      </c>
      <c r="KS52" s="1">
        <v>1.3990602564102566</v>
      </c>
      <c r="KT52" s="1">
        <v>1.398424358974359</v>
      </c>
      <c r="KU52" s="1">
        <v>1.3938538461538461</v>
      </c>
      <c r="KV52" s="1">
        <v>1.3950217948717949</v>
      </c>
      <c r="KW52" s="1">
        <v>1.381702564102564</v>
      </c>
      <c r="KX52" s="1">
        <v>1.3992564102564105</v>
      </c>
      <c r="KY52" s="1">
        <v>5</v>
      </c>
      <c r="KZ52" s="1">
        <v>1.3994525641025644</v>
      </c>
      <c r="LA52" s="1">
        <v>1.4337371794871794</v>
      </c>
      <c r="LB52" s="1">
        <v>1.4140615384615385</v>
      </c>
      <c r="LC52" s="1">
        <v>1.4341294871794872</v>
      </c>
      <c r="LD52" s="1">
        <v>1.4116782051282051</v>
      </c>
      <c r="LE52" s="1">
        <v>1.3898717948717949</v>
      </c>
      <c r="LF52" s="1">
        <v>4.7999999999999989</v>
      </c>
      <c r="LG52" s="1">
        <v>4.8</v>
      </c>
      <c r="LH52" s="1">
        <v>4.3651999999999997</v>
      </c>
      <c r="LI52" s="1">
        <v>4.1186999999999996</v>
      </c>
      <c r="LJ52" s="1">
        <v>5.0149999999999997</v>
      </c>
      <c r="LK52" s="1">
        <v>3.9403000000000001</v>
      </c>
      <c r="LL52" s="1">
        <v>4.7999999999999989</v>
      </c>
      <c r="LM52" s="1">
        <v>4.9307999999999996</v>
      </c>
      <c r="LN52" s="1">
        <v>1.509278205128205</v>
      </c>
      <c r="LO52" s="1">
        <v>1.4241564102564102</v>
      </c>
      <c r="LP52" s="1">
        <v>1.425128205128205</v>
      </c>
      <c r="LQ52" s="1">
        <v>1.4253243589743589</v>
      </c>
      <c r="LR52" s="1">
        <v>1.423773076923077</v>
      </c>
      <c r="LS52" s="1">
        <v>4.8</v>
      </c>
      <c r="LT52" s="1">
        <v>4.8094000000000001</v>
      </c>
      <c r="LU52" s="1">
        <v>4.6609999999999996</v>
      </c>
      <c r="LV52" s="1">
        <v>4.8000000000000007</v>
      </c>
      <c r="LW52" s="1">
        <v>4.8</v>
      </c>
      <c r="LX52" s="1">
        <v>4.4678000000000004</v>
      </c>
      <c r="LY52" s="1">
        <v>4.8</v>
      </c>
      <c r="LZ52" s="1">
        <v>4.8</v>
      </c>
      <c r="MA52" s="1">
        <v>4.8</v>
      </c>
      <c r="MB52" s="1">
        <v>4.8000000000000007</v>
      </c>
      <c r="MC52" s="1">
        <v>3.0907999999999998</v>
      </c>
      <c r="MD52" s="1">
        <v>3.0023</v>
      </c>
      <c r="ME52" s="1">
        <v>3.0632000000000001</v>
      </c>
      <c r="MF52" s="1">
        <v>3.0660999999999996</v>
      </c>
      <c r="MG52" s="1">
        <v>4.8792</v>
      </c>
      <c r="MH52" s="1">
        <v>4.0490000000000004</v>
      </c>
      <c r="MI52" s="1">
        <v>4.5999999999999996</v>
      </c>
      <c r="MJ52" s="1">
        <v>4.7</v>
      </c>
      <c r="MK52" s="1">
        <v>4.8</v>
      </c>
      <c r="ML52" s="1">
        <v>4.8</v>
      </c>
      <c r="MM52" s="1">
        <v>4.8404999999999996</v>
      </c>
      <c r="MN52" s="1">
        <v>1.3808769230769231</v>
      </c>
      <c r="MO52" s="1">
        <v>1.3974141025641025</v>
      </c>
      <c r="MP52" s="1">
        <v>1.387978205128205</v>
      </c>
      <c r="MQ52" s="1">
        <v>1.3803897435897436</v>
      </c>
      <c r="MR52" s="1">
        <v>4.8000000000000007</v>
      </c>
      <c r="MS52" s="1">
        <v>1.4007487179487179</v>
      </c>
      <c r="MT52" s="1">
        <v>4.8</v>
      </c>
      <c r="MU52" s="1">
        <v>1.3841410256410254</v>
      </c>
      <c r="MV52" s="1">
        <v>4.3162000000000003</v>
      </c>
      <c r="MW52" s="1">
        <v>4.5198</v>
      </c>
      <c r="MX52" s="1">
        <v>4.4539</v>
      </c>
      <c r="MY52" s="1">
        <v>1.3703628205128204</v>
      </c>
      <c r="MZ52" s="1">
        <v>1.3816371794871796</v>
      </c>
      <c r="NA52" s="1">
        <v>1.401447435897436</v>
      </c>
      <c r="NB52" s="1">
        <v>4.5164999999999997</v>
      </c>
      <c r="NC52" s="1">
        <v>4.7382</v>
      </c>
      <c r="ND52" s="1">
        <v>4.6636999999999995</v>
      </c>
      <c r="NE52" s="41"/>
    </row>
    <row r="53" spans="1:370">
      <c r="C53" s="1" t="s">
        <v>410</v>
      </c>
      <c r="D53" s="1">
        <v>4.2576000000000001</v>
      </c>
      <c r="E53" s="1">
        <v>4.9545000000000003</v>
      </c>
      <c r="F53" s="1">
        <v>4.9642999999999997</v>
      </c>
      <c r="G53" s="1">
        <v>4.8343000000000007</v>
      </c>
      <c r="H53" s="1">
        <v>4.9268000000000001</v>
      </c>
      <c r="I53" s="1">
        <v>4.7051999999999996</v>
      </c>
      <c r="J53" s="1">
        <v>4.9366000000000003</v>
      </c>
      <c r="K53" s="1">
        <v>4.8847000000000005</v>
      </c>
      <c r="L53" s="1">
        <v>4.9989999999999997</v>
      </c>
      <c r="M53" s="1">
        <v>4.9645000000000001</v>
      </c>
      <c r="N53" s="1">
        <v>4.8</v>
      </c>
      <c r="O53" s="1">
        <v>4.2054999999999998</v>
      </c>
      <c r="P53" s="1">
        <v>4.1284000000000001</v>
      </c>
      <c r="Q53" s="1">
        <v>4.9208999999999996</v>
      </c>
      <c r="R53" s="1">
        <v>4.5752999999999995</v>
      </c>
      <c r="S53" s="1">
        <v>4.2786999999999997</v>
      </c>
      <c r="T53" s="1">
        <v>4.9899000000000004</v>
      </c>
      <c r="U53" s="1">
        <v>4.6706999999999992</v>
      </c>
      <c r="V53" s="1">
        <v>4.9531999999999998</v>
      </c>
      <c r="W53" s="1">
        <v>4.5318999999999994</v>
      </c>
      <c r="X53" s="1">
        <v>4.8605999999999998</v>
      </c>
      <c r="Y53" s="1">
        <v>4.9401999999999999</v>
      </c>
      <c r="Z53" s="1">
        <v>4.4703999999999997</v>
      </c>
      <c r="AA53" s="1">
        <v>5.0316000000000001</v>
      </c>
      <c r="AB53" s="1">
        <v>5.0614999999999997</v>
      </c>
      <c r="AC53" s="1">
        <v>4.9569000000000001</v>
      </c>
      <c r="AD53" s="1">
        <v>5.0191999999999997</v>
      </c>
      <c r="AE53" s="1">
        <v>5.0371999999999995</v>
      </c>
      <c r="AF53" s="1">
        <v>4.9238999999999997</v>
      </c>
      <c r="AG53" s="1">
        <v>5.2730999999999995</v>
      </c>
      <c r="AH53" s="1">
        <v>1.4159333333333333</v>
      </c>
      <c r="AI53" s="1">
        <v>1.4523833333333334</v>
      </c>
      <c r="AJ53" s="1">
        <v>4.3251999999999997</v>
      </c>
      <c r="AK53" s="1">
        <v>3.8641000000000001</v>
      </c>
      <c r="AL53" s="1">
        <v>3.8177999999999996</v>
      </c>
      <c r="AM53" s="1">
        <v>4.1424000000000003</v>
      </c>
      <c r="AN53" s="1">
        <v>5</v>
      </c>
      <c r="AO53" s="1">
        <v>4.8939000000000004</v>
      </c>
      <c r="AP53" s="1">
        <v>5.0094000000000003</v>
      </c>
      <c r="AQ53" s="1">
        <v>5.3018999999999998</v>
      </c>
      <c r="AR53" s="1">
        <v>4.9999999999999991</v>
      </c>
      <c r="AS53" s="1">
        <v>1.0935333333333332</v>
      </c>
      <c r="AT53" s="1">
        <v>5.4554999999999998</v>
      </c>
      <c r="AU53" s="1">
        <v>4.7869000000000002</v>
      </c>
      <c r="AV53" s="1">
        <v>5.3928999999999991</v>
      </c>
      <c r="AW53" s="1">
        <v>4.9608999999999996</v>
      </c>
      <c r="AX53" s="1">
        <v>4.8884999999999996</v>
      </c>
      <c r="AY53" s="1">
        <v>4.0161999999999995</v>
      </c>
      <c r="AZ53" s="1">
        <v>5.2198999999999991</v>
      </c>
      <c r="BA53" s="1">
        <v>4.8</v>
      </c>
      <c r="BB53" s="1">
        <v>5.4123000000000001</v>
      </c>
      <c r="BC53" s="1">
        <v>4.7999999999999989</v>
      </c>
      <c r="BD53" s="1">
        <v>5.0236999999999998</v>
      </c>
      <c r="BE53" s="1">
        <v>4.7999999999999989</v>
      </c>
      <c r="BF53" s="1">
        <v>5</v>
      </c>
      <c r="BG53" s="1">
        <v>4.8162000000000003</v>
      </c>
      <c r="BH53" s="1">
        <v>4.8</v>
      </c>
      <c r="BI53" s="1">
        <v>4.8</v>
      </c>
      <c r="BJ53" s="1">
        <v>4.8</v>
      </c>
      <c r="BK53" s="1">
        <v>4.8000000000000007</v>
      </c>
      <c r="BL53" s="1">
        <v>4.8000000000000007</v>
      </c>
      <c r="BM53" s="1">
        <v>4.9898999999999996</v>
      </c>
      <c r="BN53" s="1">
        <v>4.8857000000000008</v>
      </c>
      <c r="BO53" s="1">
        <v>4.8</v>
      </c>
      <c r="BP53" s="1">
        <v>4.8000000000000007</v>
      </c>
      <c r="BQ53" s="1">
        <v>4.8</v>
      </c>
      <c r="BR53" s="1">
        <v>5</v>
      </c>
      <c r="BS53" s="1">
        <v>5</v>
      </c>
      <c r="BT53" s="1">
        <v>4.837600000000001</v>
      </c>
      <c r="BU53" s="1">
        <v>5</v>
      </c>
      <c r="BV53" s="1">
        <v>4.8182999999999989</v>
      </c>
      <c r="BW53" s="1">
        <v>4.2006999999999994</v>
      </c>
      <c r="BX53" s="1">
        <v>4.95</v>
      </c>
      <c r="BY53" s="1">
        <v>4.95</v>
      </c>
      <c r="BZ53" s="1">
        <v>4.9499999999999993</v>
      </c>
      <c r="CA53" s="1">
        <v>4.7048000000000005</v>
      </c>
      <c r="CB53" s="1">
        <v>4.95</v>
      </c>
      <c r="CC53" s="1">
        <v>4.95</v>
      </c>
      <c r="CD53" s="1">
        <v>4.9500000000000011</v>
      </c>
      <c r="CE53" s="1">
        <v>4.9499999999999993</v>
      </c>
      <c r="CF53" s="1">
        <v>4.95</v>
      </c>
      <c r="CG53" s="1">
        <v>4.9450000000000012</v>
      </c>
      <c r="CH53" s="1">
        <v>4.9770000000000003</v>
      </c>
      <c r="CI53" s="1">
        <v>5</v>
      </c>
      <c r="CJ53" s="1">
        <v>4.5263999999999998</v>
      </c>
      <c r="CK53" s="1">
        <v>4.7237999999999998</v>
      </c>
      <c r="CL53" s="1">
        <v>4.8</v>
      </c>
      <c r="CM53" s="1">
        <v>4.0056999999999992</v>
      </c>
      <c r="CN53" s="1">
        <v>4.1397000000000004</v>
      </c>
      <c r="CO53" s="1">
        <v>4.0736000000000008</v>
      </c>
      <c r="CP53" s="1">
        <v>5.0208000000000004</v>
      </c>
      <c r="CQ53" s="1">
        <v>5.0030000000000001</v>
      </c>
      <c r="CR53" s="1">
        <v>4.6694000000000004</v>
      </c>
      <c r="CS53" s="1">
        <v>4.5986000000000002</v>
      </c>
      <c r="CT53" s="1">
        <v>4.4790000000000001</v>
      </c>
      <c r="CU53" s="1">
        <v>4.1890000000000001</v>
      </c>
      <c r="CV53" s="1">
        <v>4.3632</v>
      </c>
      <c r="CW53" s="1">
        <v>4.1027000000000005</v>
      </c>
      <c r="CX53" s="1">
        <v>4.0576999999999996</v>
      </c>
      <c r="CY53" s="1">
        <v>1.3316333333333334</v>
      </c>
      <c r="CZ53" s="1">
        <v>1.3475000000000001</v>
      </c>
      <c r="DA53" s="1">
        <v>5</v>
      </c>
      <c r="DB53" s="1">
        <v>4.0004999999999997</v>
      </c>
      <c r="DC53" s="1">
        <v>4.8000000000000007</v>
      </c>
      <c r="DD53" s="1">
        <v>4.8</v>
      </c>
      <c r="DE53" s="1">
        <v>4.2123999999999997</v>
      </c>
      <c r="DF53" s="1">
        <v>5</v>
      </c>
      <c r="DG53" s="1">
        <v>4.4414999999999996</v>
      </c>
      <c r="DH53" s="1">
        <v>4.5701000000000001</v>
      </c>
      <c r="DI53" s="1">
        <v>4.2594999999999992</v>
      </c>
      <c r="DJ53" s="1">
        <v>4.4445999999999994</v>
      </c>
      <c r="DK53" s="1">
        <v>4.2337000000000007</v>
      </c>
      <c r="DL53" s="1">
        <v>5</v>
      </c>
      <c r="DM53" s="1">
        <v>4.3334000000000001</v>
      </c>
      <c r="DN53" s="1">
        <v>4.7064999999999992</v>
      </c>
      <c r="DO53" s="1">
        <v>4.6697000000000006</v>
      </c>
      <c r="DP53" s="1">
        <v>5</v>
      </c>
      <c r="DQ53" s="1">
        <v>4.947000000000001</v>
      </c>
      <c r="DR53" s="1">
        <v>4.9999999999999991</v>
      </c>
      <c r="DS53" s="1">
        <v>4.9000000000000004</v>
      </c>
      <c r="DT53" s="1">
        <v>4.9721000000000002</v>
      </c>
      <c r="DU53" s="1">
        <v>4.8</v>
      </c>
      <c r="DV53" s="1">
        <v>4.944</v>
      </c>
      <c r="DW53" s="1">
        <v>4.8168999999999995</v>
      </c>
      <c r="DX53" s="1">
        <v>1.3341666666666701</v>
      </c>
      <c r="DY53" s="1">
        <v>4.9845999999999995</v>
      </c>
      <c r="DZ53" s="1">
        <v>4.7668999999999997</v>
      </c>
      <c r="EA53" s="1">
        <v>4.7633000000000001</v>
      </c>
      <c r="EB53" s="1">
        <v>1.3527166666666632</v>
      </c>
      <c r="EC53" s="1">
        <v>1.4356717948717947</v>
      </c>
      <c r="ED53" s="1">
        <v>4.7999999999999989</v>
      </c>
      <c r="EE53" s="1">
        <v>1.4247935897435897</v>
      </c>
      <c r="EF53" s="1">
        <v>1.428278205128205</v>
      </c>
      <c r="EG53" s="1">
        <v>4.8</v>
      </c>
      <c r="EH53" s="1">
        <v>4.8</v>
      </c>
      <c r="EI53" s="1">
        <v>1.5239435897435896</v>
      </c>
      <c r="EJ53" s="1">
        <v>1.4347089743589745</v>
      </c>
      <c r="EK53" s="1">
        <v>5.2393000000000001</v>
      </c>
      <c r="EL53" s="1">
        <v>4.8000000000000007</v>
      </c>
      <c r="EM53" s="1">
        <v>4.8</v>
      </c>
      <c r="EN53" s="1">
        <v>4.8</v>
      </c>
      <c r="EO53" s="1">
        <v>4.8</v>
      </c>
      <c r="EP53" s="1">
        <v>4.7999999999999989</v>
      </c>
      <c r="EQ53" s="1">
        <v>4.9654000000000007</v>
      </c>
      <c r="ER53" s="1">
        <v>4.4220000000000006</v>
      </c>
      <c r="ES53" s="1">
        <v>5</v>
      </c>
      <c r="ET53" s="1">
        <v>4.8272000000000004</v>
      </c>
      <c r="EU53" s="1">
        <v>4.8023999999999996</v>
      </c>
      <c r="EV53" s="1">
        <v>4.7681000000000004</v>
      </c>
      <c r="EW53" s="1">
        <v>5.0399999999999991</v>
      </c>
      <c r="EX53" s="1">
        <v>4.8052999999999999</v>
      </c>
      <c r="EY53" s="1">
        <v>4.3680000000000003</v>
      </c>
      <c r="EZ53" s="1">
        <v>4.6462999999999992</v>
      </c>
      <c r="FA53" s="1">
        <v>4.6288</v>
      </c>
      <c r="FB53" s="1">
        <v>4.6628999999999996</v>
      </c>
      <c r="FC53" s="1">
        <v>5</v>
      </c>
      <c r="FD53" s="1">
        <v>5</v>
      </c>
      <c r="FE53" s="1">
        <v>5.0000000000000009</v>
      </c>
      <c r="FF53" s="1">
        <v>4.733200000000001</v>
      </c>
      <c r="FG53" s="1">
        <v>4.8117000000000001</v>
      </c>
      <c r="FH53" s="1">
        <v>4.3458000000000006</v>
      </c>
      <c r="FI53" s="1">
        <v>4.9588000000000001</v>
      </c>
      <c r="FJ53" s="1">
        <v>4.8568999999999996</v>
      </c>
      <c r="FK53" s="1">
        <v>1.4286615384615384</v>
      </c>
      <c r="FL53" s="1">
        <v>1.5645461538461538</v>
      </c>
      <c r="FM53" s="1">
        <v>1.450476923076923</v>
      </c>
      <c r="FN53" s="1">
        <v>1.451570512820513</v>
      </c>
      <c r="FO53" s="1">
        <v>4.9382000000000001</v>
      </c>
      <c r="FP53" s="1">
        <v>4.2437000000000005</v>
      </c>
      <c r="FQ53" s="1">
        <v>4.5266999999999999</v>
      </c>
      <c r="FR53" s="1">
        <v>4.3459000000000003</v>
      </c>
      <c r="FS53" s="1">
        <v>5</v>
      </c>
      <c r="FT53" s="1">
        <v>4.8</v>
      </c>
      <c r="FU53" s="1">
        <v>4.9000000000000004</v>
      </c>
      <c r="FV53" s="1">
        <v>4.8</v>
      </c>
      <c r="FW53" s="1">
        <v>4.8</v>
      </c>
      <c r="FX53" s="1">
        <v>4.8000000000000007</v>
      </c>
      <c r="FY53" s="1">
        <v>4.9140000000000006</v>
      </c>
      <c r="FZ53" s="1">
        <v>4.8</v>
      </c>
      <c r="GA53" s="1">
        <v>4.6898</v>
      </c>
      <c r="GB53" s="1">
        <v>4.7642999999999995</v>
      </c>
      <c r="GC53" s="1">
        <v>4.8</v>
      </c>
      <c r="GD53" s="1">
        <v>5.7453000000000003</v>
      </c>
      <c r="GE53" s="1">
        <v>5.1714000000000002</v>
      </c>
      <c r="GF53" s="1">
        <v>5.5709999999999997</v>
      </c>
      <c r="GG53" s="1">
        <v>5</v>
      </c>
      <c r="GH53" s="1">
        <v>4.9032999999999998</v>
      </c>
      <c r="GI53" s="1">
        <v>5.0000000000000009</v>
      </c>
      <c r="GJ53" s="1">
        <v>4.9955999999999996</v>
      </c>
      <c r="GK53" s="1">
        <v>4.6574999999999998</v>
      </c>
      <c r="GL53" s="1">
        <v>4.6959</v>
      </c>
      <c r="GM53" s="1">
        <v>4.5299999999999994</v>
      </c>
      <c r="GN53" s="1">
        <v>5.1133999999999995</v>
      </c>
      <c r="GO53" s="1">
        <v>4.8000000000000007</v>
      </c>
      <c r="GP53" s="1">
        <v>4.9828000000000001</v>
      </c>
      <c r="GQ53" s="1">
        <v>4.8000000000000007</v>
      </c>
      <c r="GR53" s="1">
        <v>4.2937000000000003</v>
      </c>
      <c r="GS53" s="1">
        <v>5.7967999999999993</v>
      </c>
      <c r="GT53" s="1">
        <v>4.8000000000000007</v>
      </c>
      <c r="GU53" s="1">
        <v>4.7999999999999989</v>
      </c>
      <c r="GV53" s="1">
        <v>4.7999999999999989</v>
      </c>
      <c r="GW53" s="1">
        <v>4.8000000000000007</v>
      </c>
      <c r="GX53" s="1">
        <v>4.8</v>
      </c>
      <c r="GY53" s="1">
        <v>4.8000000000000007</v>
      </c>
      <c r="GZ53" s="1">
        <v>5.0760000000000005</v>
      </c>
      <c r="HA53" s="1">
        <v>5.5765000000000002</v>
      </c>
      <c r="HB53" s="1">
        <v>4.8000000000000007</v>
      </c>
      <c r="HC53" s="1">
        <v>5</v>
      </c>
      <c r="HD53" s="1">
        <v>4.8254000000000001</v>
      </c>
      <c r="HE53" s="1">
        <v>4.3232999999999997</v>
      </c>
      <c r="HF53" s="1">
        <v>5</v>
      </c>
      <c r="HG53" s="1">
        <v>5</v>
      </c>
      <c r="HH53" s="1">
        <v>4.6651000000000007</v>
      </c>
      <c r="HI53" s="1">
        <v>4.6173999999999999</v>
      </c>
      <c r="HJ53" s="1">
        <v>4.3129999999999997</v>
      </c>
      <c r="HK53" s="1">
        <v>4.9450000000000003</v>
      </c>
      <c r="HL53" s="1">
        <v>4.6575999999999995</v>
      </c>
      <c r="HM53" s="1">
        <v>4.9484000000000004</v>
      </c>
      <c r="HN53" s="1">
        <v>4.95</v>
      </c>
      <c r="HO53" s="1">
        <v>4.95</v>
      </c>
      <c r="HP53" s="1">
        <v>4.5432999999999995</v>
      </c>
      <c r="HQ53" s="1">
        <v>5</v>
      </c>
      <c r="HR53" s="1">
        <v>3.8759999999999999</v>
      </c>
      <c r="HS53" s="1">
        <v>4.1150000000000002</v>
      </c>
      <c r="HT53" s="1">
        <v>4.8</v>
      </c>
      <c r="HU53" s="1">
        <v>5.0271999999999997</v>
      </c>
      <c r="HV53" s="1">
        <v>5</v>
      </c>
      <c r="HW53" s="1">
        <v>4.8</v>
      </c>
      <c r="HX53" s="1">
        <v>4.9852999999999996</v>
      </c>
      <c r="HY53" s="1">
        <v>4.8000000000000007</v>
      </c>
      <c r="HZ53" s="1">
        <v>4.8</v>
      </c>
      <c r="IA53" s="1">
        <v>3.9590000000000001</v>
      </c>
      <c r="IB53" s="1">
        <v>4.6408000000000005</v>
      </c>
      <c r="IC53" s="1">
        <v>4.8</v>
      </c>
      <c r="ID53" s="1">
        <v>4.0103999999999997</v>
      </c>
      <c r="IE53" s="1">
        <v>4.1502999999999997</v>
      </c>
      <c r="IF53" s="1">
        <v>4.8364999999999991</v>
      </c>
      <c r="IG53" s="1">
        <v>4.8829000000000002</v>
      </c>
      <c r="IH53" s="1">
        <v>1.4883833333333334</v>
      </c>
      <c r="II53" s="1">
        <v>1.4306333333333332</v>
      </c>
      <c r="IJ53" s="1">
        <v>1.4168166666666666</v>
      </c>
      <c r="IK53" s="1">
        <v>1.3993961538461539</v>
      </c>
      <c r="IL53" s="1">
        <v>1.4026025641025641</v>
      </c>
      <c r="IM53" s="1">
        <v>4.6922000000000006</v>
      </c>
      <c r="IN53" s="1">
        <v>4.9000000000000004</v>
      </c>
      <c r="IO53" s="1">
        <v>4.8000000000000007</v>
      </c>
      <c r="IP53" s="1">
        <v>4.5722000000000005</v>
      </c>
      <c r="IQ53" s="1">
        <v>4.8000000000000007</v>
      </c>
      <c r="IR53" s="1">
        <v>4.7999999999999989</v>
      </c>
      <c r="IS53" s="1">
        <v>4.2904999999999998</v>
      </c>
      <c r="IT53" s="1">
        <v>4.8</v>
      </c>
      <c r="IU53" s="1">
        <v>4.7762000000000002</v>
      </c>
      <c r="IV53" s="1">
        <v>4.2295999999999996</v>
      </c>
      <c r="IW53" s="1">
        <v>4.8000000000000007</v>
      </c>
      <c r="IX53" s="1">
        <v>5</v>
      </c>
      <c r="IY53" s="1">
        <v>4.5703999999999994</v>
      </c>
      <c r="IZ53" s="1">
        <v>4.8</v>
      </c>
      <c r="JA53" s="1">
        <v>4.6399999999999997</v>
      </c>
      <c r="JB53" s="1">
        <v>4.3237999999999994</v>
      </c>
      <c r="JC53" s="1">
        <v>4.8</v>
      </c>
      <c r="JD53" s="1">
        <v>4.8</v>
      </c>
      <c r="JE53" s="1">
        <v>4.7999999999999989</v>
      </c>
      <c r="JF53" s="1">
        <v>4.8000000000000007</v>
      </c>
      <c r="JG53" s="1">
        <v>4.8</v>
      </c>
      <c r="JH53" s="1">
        <v>4.8961999999999994</v>
      </c>
      <c r="JI53" s="1">
        <v>4.8</v>
      </c>
      <c r="JJ53" s="1">
        <v>5.0434000000000001</v>
      </c>
      <c r="JK53" s="1">
        <v>4.8</v>
      </c>
      <c r="JL53" s="1">
        <v>4.8</v>
      </c>
      <c r="JM53" s="1">
        <v>5.0027999999999997</v>
      </c>
      <c r="JN53" s="1">
        <v>4.9772999999999996</v>
      </c>
      <c r="JO53" s="1">
        <v>4.9624999999999995</v>
      </c>
      <c r="JP53" s="1">
        <v>5.3977000000000004</v>
      </c>
      <c r="JQ53" s="1">
        <v>4.8000000000000007</v>
      </c>
      <c r="JR53" s="1">
        <v>4.4828000000000001</v>
      </c>
      <c r="JS53" s="1">
        <v>4.4986999999999995</v>
      </c>
      <c r="JT53" s="1">
        <v>4.1626000000000003</v>
      </c>
      <c r="JU53" s="1">
        <v>4.7264999999999997</v>
      </c>
      <c r="JV53" s="1">
        <v>4.0404999999999998</v>
      </c>
      <c r="JW53" s="1">
        <v>4.3105999999999991</v>
      </c>
      <c r="JX53" s="1">
        <v>4.5936000000000003</v>
      </c>
      <c r="JY53" s="1">
        <v>4.4301000000000004</v>
      </c>
      <c r="JZ53" s="1">
        <v>4.7685000000000004</v>
      </c>
      <c r="KA53" s="1">
        <v>5</v>
      </c>
      <c r="KB53" s="1">
        <v>4.7697000000000003</v>
      </c>
      <c r="KC53" s="1">
        <v>4.7415000000000003</v>
      </c>
      <c r="KD53" s="1">
        <v>4.0684000000000005</v>
      </c>
      <c r="KE53" s="1">
        <v>4.6463000000000001</v>
      </c>
      <c r="KF53" s="1">
        <v>4.8566000000000003</v>
      </c>
      <c r="KG53" s="1">
        <v>4.7759</v>
      </c>
      <c r="KH53" s="1">
        <v>4.2608999999999995</v>
      </c>
      <c r="KI53" s="1">
        <v>4.0697999999999999</v>
      </c>
      <c r="KJ53" s="1">
        <v>5.0000000000000009</v>
      </c>
      <c r="KK53" s="1">
        <v>5</v>
      </c>
      <c r="KL53" s="1">
        <v>4.8</v>
      </c>
      <c r="KM53" s="1">
        <v>1.3933397435897437</v>
      </c>
      <c r="KN53" s="1">
        <v>1.3843294871794871</v>
      </c>
      <c r="KO53" s="1">
        <v>1.4376717948717948</v>
      </c>
      <c r="KP53" s="1">
        <v>1.4352884615384616</v>
      </c>
      <c r="KQ53" s="1">
        <v>1.4309794871794872</v>
      </c>
      <c r="KR53" s="1">
        <v>1.430596153846154</v>
      </c>
      <c r="KS53" s="1">
        <v>1.3990602564102566</v>
      </c>
      <c r="KT53" s="1">
        <v>1.398424358974359</v>
      </c>
      <c r="KU53" s="1">
        <v>1.3938538461538461</v>
      </c>
      <c r="KV53" s="1">
        <v>1.3950217948717949</v>
      </c>
      <c r="KW53" s="1">
        <v>1.381702564102564</v>
      </c>
      <c r="KX53" s="1">
        <v>1.3992564102564105</v>
      </c>
      <c r="KY53" s="1">
        <v>5</v>
      </c>
      <c r="KZ53" s="1">
        <v>1.3994525641025644</v>
      </c>
      <c r="LA53" s="1">
        <v>1.4337371794871794</v>
      </c>
      <c r="LB53" s="1">
        <v>1.4140615384615385</v>
      </c>
      <c r="LC53" s="1">
        <v>1.4341294871794872</v>
      </c>
      <c r="LD53" s="1">
        <v>1.4116782051282051</v>
      </c>
      <c r="LE53" s="1">
        <v>1.3898717948717949</v>
      </c>
      <c r="LF53" s="1">
        <v>4.7999999999999989</v>
      </c>
      <c r="LG53" s="1">
        <v>4.8</v>
      </c>
      <c r="LH53" s="1">
        <v>4.3651999999999997</v>
      </c>
      <c r="LI53" s="1">
        <v>4.1186999999999996</v>
      </c>
      <c r="LJ53" s="1">
        <v>5.0149999999999997</v>
      </c>
      <c r="LK53" s="1">
        <v>3.9403000000000001</v>
      </c>
      <c r="LL53" s="1">
        <v>4.7999999999999989</v>
      </c>
      <c r="LM53" s="1">
        <v>4.9307999999999996</v>
      </c>
      <c r="LN53" s="1">
        <v>1.509278205128205</v>
      </c>
      <c r="LO53" s="1">
        <v>1.4241564102564102</v>
      </c>
      <c r="LP53" s="1">
        <v>1.425128205128205</v>
      </c>
      <c r="LQ53" s="1">
        <v>1.4253243589743589</v>
      </c>
      <c r="LR53" s="1">
        <v>1.423773076923077</v>
      </c>
      <c r="LS53" s="1">
        <v>4.8</v>
      </c>
      <c r="LT53" s="1">
        <v>4.8094000000000001</v>
      </c>
      <c r="LU53" s="1">
        <v>4.6609999999999996</v>
      </c>
      <c r="LV53" s="1">
        <v>4.8000000000000007</v>
      </c>
      <c r="LW53" s="1">
        <v>4.8</v>
      </c>
      <c r="LX53" s="1">
        <v>4.4678000000000004</v>
      </c>
      <c r="LY53" s="1">
        <v>4.8</v>
      </c>
      <c r="LZ53" s="1">
        <v>4.8</v>
      </c>
      <c r="MA53" s="1">
        <v>4.8</v>
      </c>
      <c r="MB53" s="1">
        <v>4.8000000000000007</v>
      </c>
      <c r="MC53" s="1">
        <v>3.0907999999999998</v>
      </c>
      <c r="MD53" s="1">
        <v>3.0023</v>
      </c>
      <c r="ME53" s="1">
        <v>3.0632000000000001</v>
      </c>
      <c r="MF53" s="1">
        <v>3.0660999999999996</v>
      </c>
      <c r="MG53" s="1">
        <v>4.8792000000000009</v>
      </c>
      <c r="MH53" s="1">
        <v>4.0489999999999995</v>
      </c>
      <c r="MI53" s="1">
        <v>4.5999999999999996</v>
      </c>
      <c r="MJ53" s="1">
        <v>4.7</v>
      </c>
      <c r="MK53" s="1">
        <v>4.8</v>
      </c>
      <c r="ML53" s="1">
        <v>4.8</v>
      </c>
      <c r="MM53" s="1">
        <v>4.8404999999999996</v>
      </c>
      <c r="MN53" s="1">
        <v>1.3808769230769231</v>
      </c>
      <c r="MO53" s="1">
        <v>1.3974141025641025</v>
      </c>
      <c r="MP53" s="1">
        <v>1.387978205128205</v>
      </c>
      <c r="MQ53" s="1">
        <v>1.3803897435897436</v>
      </c>
      <c r="MR53" s="1">
        <v>4.8000000000000007</v>
      </c>
      <c r="MS53" s="1">
        <v>1.4007487179487179</v>
      </c>
      <c r="MT53" s="1">
        <v>4.8</v>
      </c>
      <c r="MU53" s="1">
        <v>1.3841410256410254</v>
      </c>
      <c r="MV53" s="1">
        <v>4.3162000000000003</v>
      </c>
      <c r="MW53" s="1">
        <v>4.5198</v>
      </c>
      <c r="MX53" s="1">
        <v>4.4539000000000009</v>
      </c>
      <c r="MY53" s="1">
        <v>1.3703628205128204</v>
      </c>
      <c r="MZ53" s="1">
        <v>1.3816371794871796</v>
      </c>
      <c r="NA53" s="1">
        <v>1.401447435897436</v>
      </c>
      <c r="NB53" s="1">
        <v>4.5164999999999997</v>
      </c>
      <c r="NC53" s="1">
        <v>4.7382</v>
      </c>
      <c r="ND53" s="1">
        <v>4.6636999999999995</v>
      </c>
      <c r="NE53" s="41"/>
    </row>
    <row r="54" spans="1:370">
      <c r="C54" s="1" t="s">
        <v>411</v>
      </c>
      <c r="D54" s="42">
        <f>D53-D15</f>
        <v>3.7925000000000431E-2</v>
      </c>
      <c r="E54" s="42">
        <f t="shared" ref="E54:BP54" si="92">E53-E15</f>
        <v>8.1125000000000114E-2</v>
      </c>
      <c r="F54" s="42">
        <f t="shared" si="92"/>
        <v>4.7653173913043467E-2</v>
      </c>
      <c r="G54" s="42">
        <f t="shared" si="92"/>
        <v>2.0510584000000165E-2</v>
      </c>
      <c r="H54" s="42">
        <f t="shared" si="92"/>
        <v>4.9062092782608424E-2</v>
      </c>
      <c r="I54" s="42">
        <f t="shared" si="92"/>
        <v>2.9255393999999768E-2</v>
      </c>
      <c r="J54" s="42">
        <f t="shared" si="92"/>
        <v>4.5921224956522622E-2</v>
      </c>
      <c r="K54" s="42">
        <f t="shared" si="92"/>
        <v>1.7256724434782988E-2</v>
      </c>
      <c r="L54" s="42">
        <f t="shared" si="92"/>
        <v>5.6462211652173799E-2</v>
      </c>
      <c r="M54" s="42">
        <f t="shared" si="92"/>
        <v>6.4853878260864306E-3</v>
      </c>
      <c r="N54" s="42">
        <f t="shared" si="92"/>
        <v>2.851702000000067E-3</v>
      </c>
      <c r="O54" s="42">
        <f t="shared" si="92"/>
        <v>1.9970122000000146E-2</v>
      </c>
      <c r="P54" s="42">
        <f t="shared" si="92"/>
        <v>1.0450541999999174E-2</v>
      </c>
      <c r="Q54" s="42">
        <f t="shared" si="92"/>
        <v>2.0186963217390996E-2</v>
      </c>
      <c r="R54" s="42">
        <f t="shared" si="92"/>
        <v>1.8957773999999539E-2</v>
      </c>
      <c r="S54" s="42">
        <f t="shared" si="92"/>
        <v>2.0146565652173543E-2</v>
      </c>
      <c r="T54" s="42">
        <f t="shared" si="92"/>
        <v>2.1435043999999515E-2</v>
      </c>
      <c r="U54" s="42">
        <f t="shared" si="92"/>
        <v>2.0080276434780941E-2</v>
      </c>
      <c r="V54" s="42">
        <f t="shared" si="92"/>
        <v>9.6786799130450518E-3</v>
      </c>
      <c r="W54" s="42">
        <f t="shared" si="92"/>
        <v>1.0357455217390843E-2</v>
      </c>
      <c r="X54" s="42">
        <f t="shared" si="92"/>
        <v>9.9494530434718342E-4</v>
      </c>
      <c r="Y54" s="42">
        <f t="shared" si="92"/>
        <v>3.8499999999963563E-4</v>
      </c>
      <c r="Z54" s="42">
        <f t="shared" si="92"/>
        <v>3.8499999999963563E-4</v>
      </c>
      <c r="AA54" s="42">
        <f t="shared" si="92"/>
        <v>0.10035703330434931</v>
      </c>
      <c r="AB54" s="42">
        <f t="shared" si="92"/>
        <v>9.7535153999999125E-2</v>
      </c>
      <c r="AC54" s="42">
        <f t="shared" si="92"/>
        <v>0.10571714252173958</v>
      </c>
      <c r="AD54" s="42">
        <f t="shared" si="92"/>
        <v>5.8716606000000837E-2</v>
      </c>
      <c r="AE54" s="42">
        <f t="shared" si="92"/>
        <v>4.6238468521738518E-2</v>
      </c>
      <c r="AF54" s="42">
        <f t="shared" si="92"/>
        <v>3.8500000000052381E-4</v>
      </c>
      <c r="AG54" s="42">
        <f t="shared" si="92"/>
        <v>4.8380368608696322E-2</v>
      </c>
      <c r="AH54" s="42">
        <f t="shared" si="92"/>
        <v>3.8500000000007972E-4</v>
      </c>
      <c r="AI54" s="42">
        <f t="shared" si="92"/>
        <v>3.8499999999985768E-4</v>
      </c>
      <c r="AJ54" s="42">
        <f t="shared" si="92"/>
        <v>1.8778460869484093E-4</v>
      </c>
      <c r="AK54" s="42">
        <f t="shared" si="92"/>
        <v>3.8499999999963563E-4</v>
      </c>
      <c r="AL54" s="42">
        <f t="shared" si="92"/>
        <v>3.8500000000052381E-4</v>
      </c>
      <c r="AM54" s="42">
        <f t="shared" si="92"/>
        <v>3.8499999999963563E-4</v>
      </c>
      <c r="AN54" s="42">
        <f t="shared" si="92"/>
        <v>0.10033116643478301</v>
      </c>
      <c r="AO54" s="42">
        <f t="shared" si="92"/>
        <v>4.3489757652174887E-2</v>
      </c>
      <c r="AP54" s="42">
        <f t="shared" si="92"/>
        <v>3.8500000000052381E-4</v>
      </c>
      <c r="AQ54" s="42">
        <f t="shared" si="92"/>
        <v>3.8499999999963563E-4</v>
      </c>
      <c r="AR54" s="42">
        <f t="shared" si="92"/>
        <v>3.8500000000052381E-4</v>
      </c>
      <c r="AS54" s="42">
        <f t="shared" si="92"/>
        <v>3.8500000000007972E-4</v>
      </c>
      <c r="AT54" s="42">
        <f t="shared" si="92"/>
        <v>3.8500000000052381E-4</v>
      </c>
      <c r="AU54" s="42">
        <f t="shared" si="92"/>
        <v>5.0260754347825731E-2</v>
      </c>
      <c r="AV54" s="42">
        <f t="shared" si="92"/>
        <v>3.8499999999963563E-4</v>
      </c>
      <c r="AW54" s="42">
        <f t="shared" si="92"/>
        <v>3.8500000000052381E-4</v>
      </c>
      <c r="AX54" s="42">
        <f t="shared" si="92"/>
        <v>3.8499999999963563E-4</v>
      </c>
      <c r="AY54" s="42">
        <f t="shared" si="92"/>
        <v>3.8499999999963563E-4</v>
      </c>
      <c r="AZ54" s="42">
        <f t="shared" si="92"/>
        <v>3.8499999999963563E-4</v>
      </c>
      <c r="BA54" s="42">
        <f t="shared" si="92"/>
        <v>0.10038839504347852</v>
      </c>
      <c r="BB54" s="42">
        <f t="shared" si="92"/>
        <v>3.8500000000052381E-4</v>
      </c>
      <c r="BC54" s="42">
        <f t="shared" si="92"/>
        <v>1.1429956521737061E-2</v>
      </c>
      <c r="BD54" s="42">
        <f t="shared" si="92"/>
        <v>3.8499999999963563E-4</v>
      </c>
      <c r="BE54" s="42">
        <f t="shared" si="92"/>
        <v>3.8499999999963563E-4</v>
      </c>
      <c r="BF54" s="42">
        <f t="shared" si="92"/>
        <v>3.8500000000052381E-4</v>
      </c>
      <c r="BG54" s="42">
        <f t="shared" si="92"/>
        <v>3.8500000000141199E-4</v>
      </c>
      <c r="BH54" s="42">
        <f t="shared" si="92"/>
        <v>7.3361735999999844E-2</v>
      </c>
      <c r="BI54" s="42">
        <f t="shared" si="92"/>
        <v>7.6479895999999492E-2</v>
      </c>
      <c r="BJ54" s="42">
        <f t="shared" si="92"/>
        <v>3.8500000000052381E-4</v>
      </c>
      <c r="BK54" s="42">
        <f t="shared" si="92"/>
        <v>3.8500000000052381E-4</v>
      </c>
      <c r="BL54" s="42">
        <f t="shared" si="92"/>
        <v>3.8499999999963563E-4</v>
      </c>
      <c r="BM54" s="42">
        <f t="shared" si="92"/>
        <v>3.8500000000052381E-4</v>
      </c>
      <c r="BN54" s="42">
        <f t="shared" si="92"/>
        <v>3.8500000000052381E-4</v>
      </c>
      <c r="BO54" s="42">
        <f t="shared" si="92"/>
        <v>3.8499999999963563E-4</v>
      </c>
      <c r="BP54" s="42">
        <f t="shared" si="92"/>
        <v>3.8500000000052381E-4</v>
      </c>
      <c r="BQ54" s="42">
        <f t="shared" ref="BQ54:EB54" si="93">BQ53-BQ15</f>
        <v>3.8499999999963563E-4</v>
      </c>
      <c r="BR54" s="42">
        <f t="shared" si="93"/>
        <v>3.8500000000052381E-4</v>
      </c>
      <c r="BS54" s="42">
        <f t="shared" si="93"/>
        <v>1.8500000000010175E-4</v>
      </c>
      <c r="BT54" s="42">
        <f t="shared" si="93"/>
        <v>7.4332865222522138E-2</v>
      </c>
      <c r="BU54" s="42">
        <f t="shared" si="93"/>
        <v>7.0714975272968772E-2</v>
      </c>
      <c r="BV54" s="42">
        <f t="shared" si="93"/>
        <v>9.9931538260866759E-3</v>
      </c>
      <c r="BW54" s="42">
        <f t="shared" si="93"/>
        <v>3.833322695652619E-3</v>
      </c>
      <c r="BX54" s="42">
        <f t="shared" si="93"/>
        <v>3.8500000000052381E-4</v>
      </c>
      <c r="BY54" s="42">
        <f t="shared" si="93"/>
        <v>3.8499999999963563E-4</v>
      </c>
      <c r="BZ54" s="42">
        <f t="shared" si="93"/>
        <v>4.6584843304348311E-2</v>
      </c>
      <c r="CA54" s="42">
        <f t="shared" si="93"/>
        <v>3.9584629478261135E-2</v>
      </c>
      <c r="CB54" s="42">
        <f t="shared" si="93"/>
        <v>5.0439348086956493E-2</v>
      </c>
      <c r="CC54" s="42">
        <f t="shared" si="93"/>
        <v>3.8499999999963563E-4</v>
      </c>
      <c r="CD54" s="42">
        <f t="shared" si="93"/>
        <v>9.327910423471053E-2</v>
      </c>
      <c r="CE54" s="42">
        <f t="shared" si="93"/>
        <v>0.10941386895652094</v>
      </c>
      <c r="CF54" s="42">
        <f t="shared" si="93"/>
        <v>0.10614794034782538</v>
      </c>
      <c r="CG54" s="42">
        <f t="shared" si="93"/>
        <v>0.30858482589792136</v>
      </c>
      <c r="CH54" s="42">
        <f t="shared" si="93"/>
        <v>3.8499999999963563E-4</v>
      </c>
      <c r="CI54" s="42">
        <f t="shared" si="93"/>
        <v>2.0511064782608557E-2</v>
      </c>
      <c r="CJ54" s="42">
        <f t="shared" si="93"/>
        <v>0.1194790259999996</v>
      </c>
      <c r="CK54" s="42">
        <f t="shared" si="93"/>
        <v>2.0367755739131077E-2</v>
      </c>
      <c r="CL54" s="42">
        <f t="shared" si="93"/>
        <v>9.3558420000006137E-3</v>
      </c>
      <c r="CM54" s="42">
        <f t="shared" si="93"/>
        <v>5.4223738260867904E-3</v>
      </c>
      <c r="CN54" s="42">
        <f t="shared" si="93"/>
        <v>1.6726497999999701E-2</v>
      </c>
      <c r="CO54" s="42">
        <f t="shared" si="93"/>
        <v>1.1355489999999691E-2</v>
      </c>
      <c r="CP54" s="42">
        <f t="shared" si="93"/>
        <v>1.3799999999974943E-4</v>
      </c>
      <c r="CQ54" s="42">
        <f t="shared" si="93"/>
        <v>2.1200000000121122E-4</v>
      </c>
      <c r="CR54" s="42">
        <f t="shared" si="93"/>
        <v>8.5053933478261179E-2</v>
      </c>
      <c r="CS54" s="42">
        <f t="shared" si="93"/>
        <v>3.8499999999874746E-4</v>
      </c>
      <c r="CT54" s="42">
        <f t="shared" si="93"/>
        <v>3.8499999999963563E-4</v>
      </c>
      <c r="CU54" s="42">
        <f t="shared" si="93"/>
        <v>3.8499999999963563E-4</v>
      </c>
      <c r="CV54" s="42">
        <f t="shared" si="93"/>
        <v>3.8499999999963563E-4</v>
      </c>
      <c r="CW54" s="42">
        <f t="shared" si="93"/>
        <v>3.8499999999963563E-4</v>
      </c>
      <c r="CX54" s="42">
        <f t="shared" si="93"/>
        <v>3.8499999999963563E-4</v>
      </c>
      <c r="CY54" s="42">
        <f t="shared" si="93"/>
        <v>3.8500000000007972E-4</v>
      </c>
      <c r="CZ54" s="42">
        <f t="shared" si="93"/>
        <v>3.8500000000007972E-4</v>
      </c>
      <c r="DA54" s="42">
        <f t="shared" si="93"/>
        <v>0.1940723483478255</v>
      </c>
      <c r="DB54" s="42">
        <f t="shared" si="93"/>
        <v>3.8499999999963563E-4</v>
      </c>
      <c r="DC54" s="42">
        <f t="shared" si="93"/>
        <v>3.8499999999963563E-4</v>
      </c>
      <c r="DD54" s="42">
        <f t="shared" si="93"/>
        <v>3.8500000000052381E-4</v>
      </c>
      <c r="DE54" s="42">
        <f t="shared" si="93"/>
        <v>3.8500000000052381E-4</v>
      </c>
      <c r="DF54" s="42">
        <f t="shared" si="93"/>
        <v>0.12053553200000078</v>
      </c>
      <c r="DG54" s="42">
        <f t="shared" si="93"/>
        <v>3.8500000000052381E-4</v>
      </c>
      <c r="DH54" s="42">
        <f t="shared" si="93"/>
        <v>3.8499999999963563E-4</v>
      </c>
      <c r="DI54" s="42">
        <f t="shared" si="93"/>
        <v>3.8499999999963563E-4</v>
      </c>
      <c r="DJ54" s="42">
        <f t="shared" si="93"/>
        <v>3.8499999999963563E-4</v>
      </c>
      <c r="DK54" s="42">
        <f t="shared" si="93"/>
        <v>0.12602013800000034</v>
      </c>
      <c r="DL54" s="42">
        <f t="shared" si="93"/>
        <v>0.10110084999999991</v>
      </c>
      <c r="DM54" s="42">
        <f t="shared" si="93"/>
        <v>0.11159389156521726</v>
      </c>
      <c r="DN54" s="42">
        <f t="shared" si="93"/>
        <v>0.19197739713043394</v>
      </c>
      <c r="DO54" s="42">
        <f t="shared" si="93"/>
        <v>0.17816463043478326</v>
      </c>
      <c r="DP54" s="42">
        <f t="shared" si="93"/>
        <v>2.131168243478232E-2</v>
      </c>
      <c r="DQ54" s="42">
        <f t="shared" si="93"/>
        <v>1.003299999999907E-2</v>
      </c>
      <c r="DR54" s="42">
        <f t="shared" si="93"/>
        <v>3.8499999999963563E-4</v>
      </c>
      <c r="DS54" s="42">
        <f t="shared" si="93"/>
        <v>3.8499999999963563E-4</v>
      </c>
      <c r="DT54" s="42">
        <f t="shared" si="93"/>
        <v>3.8500000000052381E-4</v>
      </c>
      <c r="DU54" s="42">
        <f t="shared" si="93"/>
        <v>3.8499999999963563E-4</v>
      </c>
      <c r="DV54" s="42">
        <f t="shared" si="93"/>
        <v>3.8499999999963563E-4</v>
      </c>
      <c r="DW54" s="42">
        <f t="shared" si="93"/>
        <v>3.8500000000052381E-4</v>
      </c>
      <c r="DX54" s="42">
        <f t="shared" si="93"/>
        <v>3.8500000000007972E-4</v>
      </c>
      <c r="DY54" s="42">
        <f t="shared" si="93"/>
        <v>3.8500000000052381E-4</v>
      </c>
      <c r="DZ54" s="42">
        <f t="shared" si="93"/>
        <v>0.19474999973913043</v>
      </c>
      <c r="EA54" s="42">
        <f t="shared" si="93"/>
        <v>0.2728378186956526</v>
      </c>
      <c r="EB54" s="42">
        <f t="shared" si="93"/>
        <v>1.0145289855068906E-2</v>
      </c>
      <c r="EC54" s="42">
        <f t="shared" ref="EC54:GN54" si="94">EC53-EC15</f>
        <v>2.2476505016722381E-2</v>
      </c>
      <c r="ED54" s="42">
        <f t="shared" si="94"/>
        <v>0.1103732308695653</v>
      </c>
      <c r="EE54" s="42">
        <f t="shared" si="94"/>
        <v>3.8500000000007972E-4</v>
      </c>
      <c r="EF54" s="42">
        <f t="shared" si="94"/>
        <v>3.8500000000007972E-4</v>
      </c>
      <c r="EG54" s="42">
        <f t="shared" si="94"/>
        <v>9.6640552608694641E-2</v>
      </c>
      <c r="EH54" s="42">
        <f t="shared" si="94"/>
        <v>0.23202872121739038</v>
      </c>
      <c r="EI54" s="42">
        <f t="shared" si="94"/>
        <v>3.8500000000007972E-4</v>
      </c>
      <c r="EJ54" s="42">
        <f t="shared" si="94"/>
        <v>3.8499999999985768E-4</v>
      </c>
      <c r="EK54" s="42">
        <f t="shared" si="94"/>
        <v>3.8500000000052381E-4</v>
      </c>
      <c r="EL54" s="42">
        <f t="shared" si="94"/>
        <v>3.8499999999963563E-4</v>
      </c>
      <c r="EM54" s="42">
        <f t="shared" si="94"/>
        <v>3.8500000000052381E-4</v>
      </c>
      <c r="EN54" s="42">
        <f t="shared" si="94"/>
        <v>3.8499999999963563E-4</v>
      </c>
      <c r="EO54" s="42">
        <f t="shared" si="94"/>
        <v>0.27408753200000024</v>
      </c>
      <c r="EP54" s="42">
        <f t="shared" si="94"/>
        <v>0.16861836443478229</v>
      </c>
      <c r="EQ54" s="42">
        <f t="shared" si="94"/>
        <v>0.10496240695652315</v>
      </c>
      <c r="ER54" s="42">
        <f t="shared" si="94"/>
        <v>0.10325081904347844</v>
      </c>
      <c r="ES54" s="42">
        <f t="shared" si="94"/>
        <v>3.8499999999963563E-4</v>
      </c>
      <c r="ET54" s="42">
        <f t="shared" si="94"/>
        <v>3.8500000000052381E-4</v>
      </c>
      <c r="EU54" s="42">
        <f t="shared" si="94"/>
        <v>3.8500000000052381E-4</v>
      </c>
      <c r="EV54" s="42">
        <f t="shared" si="94"/>
        <v>3.8499999999963563E-4</v>
      </c>
      <c r="EW54" s="42">
        <f t="shared" si="94"/>
        <v>3.8499999999874746E-4</v>
      </c>
      <c r="EX54" s="42">
        <f t="shared" si="94"/>
        <v>0.27837136626086956</v>
      </c>
      <c r="EY54" s="42">
        <f t="shared" si="94"/>
        <v>0.204290399304349</v>
      </c>
      <c r="EZ54" s="42">
        <f t="shared" si="94"/>
        <v>0.18498075200000041</v>
      </c>
      <c r="FA54" s="42">
        <f t="shared" si="94"/>
        <v>0.21266523226086953</v>
      </c>
      <c r="FB54" s="42">
        <f t="shared" si="94"/>
        <v>0.16520413965217351</v>
      </c>
      <c r="FC54" s="42">
        <f t="shared" si="94"/>
        <v>0.17679948617391261</v>
      </c>
      <c r="FD54" s="42">
        <f t="shared" si="94"/>
        <v>8.081790126747368E-2</v>
      </c>
      <c r="FE54" s="42">
        <f t="shared" si="94"/>
        <v>3.9067940347826458E-2</v>
      </c>
      <c r="FF54" s="42">
        <f t="shared" si="94"/>
        <v>4.4886062261075388E-2</v>
      </c>
      <c r="FG54" s="42">
        <f t="shared" si="94"/>
        <v>9.1320113817198845E-2</v>
      </c>
      <c r="FH54" s="42">
        <f t="shared" si="94"/>
        <v>9.2121729217391035E-2</v>
      </c>
      <c r="FI54" s="42">
        <f t="shared" si="94"/>
        <v>0.24415255886956544</v>
      </c>
      <c r="FJ54" s="42">
        <f t="shared" si="94"/>
        <v>5.8535002231439037E-2</v>
      </c>
      <c r="FK54" s="42">
        <f t="shared" si="94"/>
        <v>2.767442446153856E-2</v>
      </c>
      <c r="FL54" s="42">
        <f t="shared" si="94"/>
        <v>1.1384999999999978E-2</v>
      </c>
      <c r="FM54" s="42">
        <f t="shared" si="94"/>
        <v>3.8499999999985768E-4</v>
      </c>
      <c r="FN54" s="42">
        <f t="shared" si="94"/>
        <v>3.8500000000007972E-4</v>
      </c>
      <c r="FO54" s="42">
        <f t="shared" si="94"/>
        <v>0.37293736799999877</v>
      </c>
      <c r="FP54" s="42">
        <f t="shared" si="94"/>
        <v>0.12575568199999942</v>
      </c>
      <c r="FQ54" s="42">
        <f t="shared" si="94"/>
        <v>5.3961529999999591E-2</v>
      </c>
      <c r="FR54" s="42">
        <f t="shared" si="94"/>
        <v>5.6988866000000193E-2</v>
      </c>
      <c r="FS54" s="42">
        <f t="shared" si="94"/>
        <v>0.12726427199999968</v>
      </c>
      <c r="FT54" s="42">
        <f t="shared" si="94"/>
        <v>3.8499999999963563E-4</v>
      </c>
      <c r="FU54" s="42">
        <f t="shared" si="94"/>
        <v>0.21897957400000045</v>
      </c>
      <c r="FV54" s="42">
        <f t="shared" si="94"/>
        <v>3.8499999999963563E-4</v>
      </c>
      <c r="FW54" s="42">
        <f t="shared" si="94"/>
        <v>3.8499999999963563E-4</v>
      </c>
      <c r="FX54" s="42">
        <f t="shared" si="94"/>
        <v>3.8499999999963563E-4</v>
      </c>
      <c r="FY54" s="42">
        <f t="shared" si="94"/>
        <v>3.8500000000052381E-4</v>
      </c>
      <c r="FZ54" s="42">
        <f t="shared" si="94"/>
        <v>3.8500000000052381E-4</v>
      </c>
      <c r="GA54" s="42">
        <f t="shared" si="94"/>
        <v>3.8499999999963563E-4</v>
      </c>
      <c r="GB54" s="42">
        <f t="shared" si="94"/>
        <v>0.25985344199999982</v>
      </c>
      <c r="GC54" s="42">
        <f t="shared" si="94"/>
        <v>3.8500000000052381E-4</v>
      </c>
      <c r="GD54" s="42">
        <f t="shared" si="94"/>
        <v>0.20436246399999991</v>
      </c>
      <c r="GE54" s="42">
        <f t="shared" si="94"/>
        <v>4.669439600000036E-2</v>
      </c>
      <c r="GF54" s="42">
        <f t="shared" si="94"/>
        <v>7.9302965999999309E-2</v>
      </c>
      <c r="GG54" s="42">
        <f t="shared" si="94"/>
        <v>9.9250933999999624E-2</v>
      </c>
      <c r="GH54" s="42">
        <f t="shared" si="94"/>
        <v>0.41233503799999927</v>
      </c>
      <c r="GI54" s="42">
        <f t="shared" si="94"/>
        <v>0.12181629200000099</v>
      </c>
      <c r="GJ54" s="42">
        <f t="shared" si="94"/>
        <v>0.3100595979999996</v>
      </c>
      <c r="GK54" s="42">
        <f t="shared" si="94"/>
        <v>0.18798862599999921</v>
      </c>
      <c r="GL54" s="42">
        <f t="shared" si="94"/>
        <v>0.53443458800000077</v>
      </c>
      <c r="GM54" s="42">
        <f t="shared" si="94"/>
        <v>0.57684635400000062</v>
      </c>
      <c r="GN54" s="42">
        <f t="shared" si="94"/>
        <v>3.8499999999963563E-4</v>
      </c>
      <c r="GO54" s="42">
        <f t="shared" ref="GO54:IZ54" si="95">GO53-GO15</f>
        <v>3.8499999999963563E-4</v>
      </c>
      <c r="GP54" s="42">
        <f t="shared" si="95"/>
        <v>0.10357812600000038</v>
      </c>
      <c r="GQ54" s="42">
        <f t="shared" si="95"/>
        <v>6.5279582000000502E-2</v>
      </c>
      <c r="GR54" s="42">
        <f t="shared" si="95"/>
        <v>0.11984364000000003</v>
      </c>
      <c r="GS54" s="42">
        <f t="shared" si="95"/>
        <v>8.950086399999968E-2</v>
      </c>
      <c r="GT54" s="42">
        <f t="shared" si="95"/>
        <v>8.4478031999998926E-2</v>
      </c>
      <c r="GU54" s="42">
        <f t="shared" si="95"/>
        <v>7.9502749999999622E-2</v>
      </c>
      <c r="GV54" s="42">
        <f t="shared" si="95"/>
        <v>0.10339057678260843</v>
      </c>
      <c r="GW54" s="42">
        <f t="shared" si="95"/>
        <v>6.9289720869565308E-2</v>
      </c>
      <c r="GX54" s="42">
        <f t="shared" si="95"/>
        <v>0.13598083495652169</v>
      </c>
      <c r="GY54" s="42">
        <f t="shared" si="95"/>
        <v>0.11783941147826127</v>
      </c>
      <c r="GZ54" s="42">
        <f t="shared" si="95"/>
        <v>3.8499999999963563E-4</v>
      </c>
      <c r="HA54" s="42">
        <f t="shared" si="95"/>
        <v>3.8499999999963563E-4</v>
      </c>
      <c r="HB54" s="42">
        <f t="shared" si="95"/>
        <v>3.8499999999963563E-4</v>
      </c>
      <c r="HC54" s="42">
        <f t="shared" si="95"/>
        <v>0.16669388826086973</v>
      </c>
      <c r="HD54" s="42">
        <f t="shared" si="95"/>
        <v>3.8500000000052381E-4</v>
      </c>
      <c r="HE54" s="42">
        <f t="shared" si="95"/>
        <v>3.8499999999963563E-4</v>
      </c>
      <c r="HF54" s="42">
        <f t="shared" si="95"/>
        <v>0.17145208339130402</v>
      </c>
      <c r="HG54" s="42">
        <f t="shared" si="95"/>
        <v>3.8500000000052381E-4</v>
      </c>
      <c r="HH54" s="42">
        <f t="shared" si="95"/>
        <v>3.8499999999963563E-4</v>
      </c>
      <c r="HI54" s="42">
        <f t="shared" si="95"/>
        <v>0.10705483000000005</v>
      </c>
      <c r="HJ54" s="42">
        <f t="shared" si="95"/>
        <v>3.8500000000052381E-4</v>
      </c>
      <c r="HK54" s="42">
        <f t="shared" si="95"/>
        <v>3.8500000000052381E-4</v>
      </c>
      <c r="HL54" s="42">
        <f t="shared" si="95"/>
        <v>0.1681882520000002</v>
      </c>
      <c r="HM54" s="42">
        <f t="shared" si="95"/>
        <v>3.8500000000052381E-4</v>
      </c>
      <c r="HN54" s="42">
        <f t="shared" si="95"/>
        <v>3.8499999999963563E-4</v>
      </c>
      <c r="HO54" s="42">
        <f t="shared" si="95"/>
        <v>3.8499999999963563E-4</v>
      </c>
      <c r="HP54" s="42">
        <f t="shared" si="95"/>
        <v>3.8500000000052381E-4</v>
      </c>
      <c r="HQ54" s="42">
        <f t="shared" si="95"/>
        <v>0.21565457200000004</v>
      </c>
      <c r="HR54" s="42">
        <f t="shared" si="95"/>
        <v>3.8500000000007972E-4</v>
      </c>
      <c r="HS54" s="42">
        <f t="shared" si="95"/>
        <v>0.18233032599999976</v>
      </c>
      <c r="HT54" s="42">
        <f t="shared" si="95"/>
        <v>3.8500000000052381E-4</v>
      </c>
      <c r="HU54" s="42">
        <f t="shared" si="95"/>
        <v>4.710088937913337E-2</v>
      </c>
      <c r="HV54" s="42">
        <f t="shared" si="95"/>
        <v>0.15564490999999858</v>
      </c>
      <c r="HW54" s="42">
        <f t="shared" si="95"/>
        <v>3.8500000000052381E-4</v>
      </c>
      <c r="HX54" s="42">
        <f t="shared" si="95"/>
        <v>3.8500000000052381E-4</v>
      </c>
      <c r="HY54" s="42">
        <f t="shared" si="95"/>
        <v>0.10691285200000067</v>
      </c>
      <c r="HZ54" s="42">
        <f t="shared" si="95"/>
        <v>3.8499999999963563E-4</v>
      </c>
      <c r="IA54" s="42">
        <f t="shared" si="95"/>
        <v>3.8500000000007972E-4</v>
      </c>
      <c r="IB54" s="42">
        <f t="shared" si="95"/>
        <v>0.14909950600000066</v>
      </c>
      <c r="IC54" s="42">
        <f t="shared" si="95"/>
        <v>9.1080873999998424E-2</v>
      </c>
      <c r="ID54" s="42">
        <f t="shared" si="95"/>
        <v>3.8500000000052381E-4</v>
      </c>
      <c r="IE54" s="42">
        <f t="shared" si="95"/>
        <v>3.8499999999963563E-4</v>
      </c>
      <c r="IF54" s="42">
        <f t="shared" si="95"/>
        <v>9.3639106000000361E-2</v>
      </c>
      <c r="IG54" s="42">
        <f t="shared" si="95"/>
        <v>9.665035799999977E-2</v>
      </c>
      <c r="IH54" s="42">
        <f t="shared" si="95"/>
        <v>3.8499999999985768E-4</v>
      </c>
      <c r="II54" s="42">
        <f t="shared" si="95"/>
        <v>3.8500000000007972E-4</v>
      </c>
      <c r="IJ54" s="42">
        <f t="shared" si="95"/>
        <v>3.8500000000007972E-4</v>
      </c>
      <c r="IK54" s="42">
        <f t="shared" si="95"/>
        <v>3.8500000000007972E-4</v>
      </c>
      <c r="IL54" s="42">
        <f t="shared" si="95"/>
        <v>3.8500000000007972E-4</v>
      </c>
      <c r="IM54" s="42">
        <f t="shared" si="95"/>
        <v>1.1493999180000003</v>
      </c>
      <c r="IN54" s="42">
        <f t="shared" si="95"/>
        <v>0.16734473600000044</v>
      </c>
      <c r="IO54" s="42">
        <f t="shared" si="95"/>
        <v>3.8499999999963563E-4</v>
      </c>
      <c r="IP54" s="42">
        <f t="shared" si="95"/>
        <v>0.14437356199999929</v>
      </c>
      <c r="IQ54" s="42">
        <f t="shared" si="95"/>
        <v>0.14404977999999957</v>
      </c>
      <c r="IR54" s="42">
        <f t="shared" si="95"/>
        <v>0.13796414000000023</v>
      </c>
      <c r="IS54" s="42">
        <f t="shared" si="95"/>
        <v>7.4342697999999707E-2</v>
      </c>
      <c r="IT54" s="42">
        <f t="shared" si="95"/>
        <v>0.18935876400000051</v>
      </c>
      <c r="IU54" s="42">
        <f t="shared" si="95"/>
        <v>0.16430039799999996</v>
      </c>
      <c r="IV54" s="42">
        <f t="shared" si="95"/>
        <v>7.0082117999999305E-2</v>
      </c>
      <c r="IW54" s="42">
        <f t="shared" si="95"/>
        <v>0.21298456799999954</v>
      </c>
      <c r="IX54" s="42">
        <f t="shared" si="95"/>
        <v>0.18043737999999898</v>
      </c>
      <c r="IY54" s="42">
        <f t="shared" si="95"/>
        <v>0.20954504799999896</v>
      </c>
      <c r="IZ54" s="42">
        <f t="shared" si="95"/>
        <v>3.8499999999963563E-4</v>
      </c>
      <c r="JA54" s="42">
        <f t="shared" ref="JA54:LL54" si="96">JA53-JA15</f>
        <v>0.27694699999999983</v>
      </c>
      <c r="JB54" s="42">
        <f t="shared" si="96"/>
        <v>4.6960082000000014E-2</v>
      </c>
      <c r="JC54" s="42">
        <f t="shared" si="96"/>
        <v>6.1543698000001257E-2</v>
      </c>
      <c r="JD54" s="42">
        <f t="shared" si="96"/>
        <v>3.8499999999963563E-4</v>
      </c>
      <c r="JE54" s="42">
        <f t="shared" si="96"/>
        <v>3.8499999999963563E-4</v>
      </c>
      <c r="JF54" s="42">
        <f t="shared" si="96"/>
        <v>3.8500000000052381E-4</v>
      </c>
      <c r="JG54" s="42">
        <f t="shared" si="96"/>
        <v>3.8499999999963563E-4</v>
      </c>
      <c r="JH54" s="42">
        <f t="shared" si="96"/>
        <v>3.8500000000052381E-4</v>
      </c>
      <c r="JI54" s="42">
        <f t="shared" si="96"/>
        <v>0.13467231199999929</v>
      </c>
      <c r="JJ54" s="42">
        <f t="shared" si="96"/>
        <v>3.8499999999963563E-4</v>
      </c>
      <c r="JK54" s="42">
        <f t="shared" si="96"/>
        <v>3.8499999999963563E-4</v>
      </c>
      <c r="JL54" s="42">
        <f t="shared" si="96"/>
        <v>3.8500000000052381E-4</v>
      </c>
      <c r="JM54" s="42">
        <f t="shared" si="96"/>
        <v>3.8499999999963563E-4</v>
      </c>
      <c r="JN54" s="42">
        <f t="shared" si="96"/>
        <v>3.8499999999963563E-4</v>
      </c>
      <c r="JO54" s="42">
        <f t="shared" si="96"/>
        <v>3.8499999999963563E-4</v>
      </c>
      <c r="JP54" s="42">
        <f t="shared" si="96"/>
        <v>3.8500000000052381E-4</v>
      </c>
      <c r="JQ54" s="42">
        <f t="shared" si="96"/>
        <v>3.8499999999963563E-4</v>
      </c>
      <c r="JR54" s="42">
        <f t="shared" si="96"/>
        <v>3.8500000000052381E-4</v>
      </c>
      <c r="JS54" s="42">
        <f t="shared" si="96"/>
        <v>0.12460291999999917</v>
      </c>
      <c r="JT54" s="42">
        <f t="shared" si="96"/>
        <v>3.8500000000052381E-4</v>
      </c>
      <c r="JU54" s="42">
        <f t="shared" si="96"/>
        <v>0.1902962420000005</v>
      </c>
      <c r="JV54" s="42">
        <f t="shared" si="96"/>
        <v>9.3700484000000195E-2</v>
      </c>
      <c r="JW54" s="42">
        <f t="shared" si="96"/>
        <v>3.8499999999963563E-4</v>
      </c>
      <c r="JX54" s="42">
        <f t="shared" si="96"/>
        <v>5.185594399999971E-2</v>
      </c>
      <c r="JY54" s="42">
        <f t="shared" si="96"/>
        <v>5.1951203999999862E-2</v>
      </c>
      <c r="JZ54" s="42">
        <f t="shared" si="96"/>
        <v>6.4279958000000192E-2</v>
      </c>
      <c r="KA54" s="42">
        <f t="shared" si="96"/>
        <v>6.2641865999999879E-2</v>
      </c>
      <c r="KB54" s="42">
        <f t="shared" si="96"/>
        <v>6.1815231999999831E-2</v>
      </c>
      <c r="KC54" s="42">
        <f t="shared" si="96"/>
        <v>7.0036172000000896E-2</v>
      </c>
      <c r="KD54" s="42">
        <f t="shared" si="96"/>
        <v>3.8499999999963563E-4</v>
      </c>
      <c r="KE54" s="42">
        <f t="shared" si="96"/>
        <v>4.1961832000000143E-2</v>
      </c>
      <c r="KF54" s="42">
        <f t="shared" si="96"/>
        <v>3.8690839999997451E-3</v>
      </c>
      <c r="KG54" s="42">
        <f t="shared" si="96"/>
        <v>1.0331998000000731E-2</v>
      </c>
      <c r="KH54" s="42">
        <f t="shared" si="96"/>
        <v>2.3486659999996107E-3</v>
      </c>
      <c r="KI54" s="42">
        <f t="shared" si="96"/>
        <v>6.9904999999999884E-2</v>
      </c>
      <c r="KJ54" s="42">
        <f t="shared" si="96"/>
        <v>3.8499999999963563E-4</v>
      </c>
      <c r="KK54" s="42">
        <f t="shared" si="96"/>
        <v>3.7394999999999179E-2</v>
      </c>
      <c r="KL54" s="42">
        <f t="shared" si="96"/>
        <v>3.8499999999874746E-4</v>
      </c>
      <c r="KM54" s="42">
        <f t="shared" si="96"/>
        <v>3.8500000000007972E-4</v>
      </c>
      <c r="KN54" s="42">
        <f t="shared" si="96"/>
        <v>3.8500000000007972E-4</v>
      </c>
      <c r="KO54" s="42">
        <f t="shared" si="96"/>
        <v>3.8499999999985768E-4</v>
      </c>
      <c r="KP54" s="42">
        <f t="shared" si="96"/>
        <v>3.8500000000007972E-4</v>
      </c>
      <c r="KQ54" s="42">
        <f t="shared" si="96"/>
        <v>3.8500000000007972E-4</v>
      </c>
      <c r="KR54" s="42">
        <f t="shared" si="96"/>
        <v>3.8500000000007972E-4</v>
      </c>
      <c r="KS54" s="42">
        <f t="shared" si="96"/>
        <v>3.8500000000007972E-4</v>
      </c>
      <c r="KT54" s="42">
        <f t="shared" si="96"/>
        <v>3.8500000000007972E-4</v>
      </c>
      <c r="KU54" s="42">
        <f t="shared" si="96"/>
        <v>3.8500000000007972E-4</v>
      </c>
      <c r="KV54" s="42">
        <f t="shared" si="96"/>
        <v>3.8500000000007972E-4</v>
      </c>
      <c r="KW54" s="42">
        <f t="shared" si="96"/>
        <v>3.8500000000007972E-4</v>
      </c>
      <c r="KX54" s="42">
        <f t="shared" si="96"/>
        <v>3.8500000000007972E-4</v>
      </c>
      <c r="KY54" s="42">
        <f t="shared" si="96"/>
        <v>3.8499999999963563E-4</v>
      </c>
      <c r="KZ54" s="42">
        <f t="shared" si="96"/>
        <v>3.8500000000007972E-4</v>
      </c>
      <c r="LA54" s="42">
        <f t="shared" si="96"/>
        <v>3.8499999999985768E-4</v>
      </c>
      <c r="LB54" s="42">
        <f t="shared" si="96"/>
        <v>3.8499999999985768E-4</v>
      </c>
      <c r="LC54" s="42">
        <f t="shared" si="96"/>
        <v>3.8499999999985768E-4</v>
      </c>
      <c r="LD54" s="42">
        <f t="shared" si="96"/>
        <v>3.8500000000007972E-4</v>
      </c>
      <c r="LE54" s="42">
        <f t="shared" si="96"/>
        <v>3.8500000000007972E-4</v>
      </c>
      <c r="LF54" s="42">
        <f t="shared" si="96"/>
        <v>3.8499999999963563E-4</v>
      </c>
      <c r="LG54" s="42">
        <f t="shared" si="96"/>
        <v>3.8499999999963563E-4</v>
      </c>
      <c r="LH54" s="42">
        <f t="shared" si="96"/>
        <v>3.8499999999963563E-4</v>
      </c>
      <c r="LI54" s="42">
        <f t="shared" si="96"/>
        <v>4.4077097999998927E-2</v>
      </c>
      <c r="LJ54" s="42">
        <f t="shared" si="96"/>
        <v>3.8499999999963563E-4</v>
      </c>
      <c r="LK54" s="42">
        <f t="shared" si="96"/>
        <v>3.8500000000007972E-4</v>
      </c>
      <c r="LL54" s="42">
        <f t="shared" si="96"/>
        <v>3.8499999999963563E-4</v>
      </c>
      <c r="LM54" s="42">
        <f t="shared" ref="LM54:ND54" si="97">LM53-LM15</f>
        <v>3.8500000000052381E-4</v>
      </c>
      <c r="LN54" s="42">
        <f t="shared" si="97"/>
        <v>3.8500000000007972E-4</v>
      </c>
      <c r="LO54" s="42">
        <f t="shared" si="97"/>
        <v>3.8500000000007972E-4</v>
      </c>
      <c r="LP54" s="42">
        <f t="shared" si="97"/>
        <v>3.8499999999985768E-4</v>
      </c>
      <c r="LQ54" s="42">
        <f t="shared" si="97"/>
        <v>3.8499999999985768E-4</v>
      </c>
      <c r="LR54" s="42">
        <f t="shared" si="97"/>
        <v>3.8500000000007972E-4</v>
      </c>
      <c r="LS54" s="42">
        <f t="shared" si="97"/>
        <v>3.8499999999963563E-4</v>
      </c>
      <c r="LT54" s="42">
        <f t="shared" si="97"/>
        <v>3.8499999999963563E-4</v>
      </c>
      <c r="LU54" s="42">
        <f t="shared" si="97"/>
        <v>5.7279838434783237E-2</v>
      </c>
      <c r="LV54" s="42">
        <f t="shared" si="97"/>
        <v>3.8500000000052381E-4</v>
      </c>
      <c r="LW54" s="42">
        <f t="shared" si="97"/>
        <v>3.8500000000052381E-4</v>
      </c>
      <c r="LX54" s="42">
        <f t="shared" si="97"/>
        <v>5.4176264086957637E-2</v>
      </c>
      <c r="LY54" s="42">
        <f t="shared" si="97"/>
        <v>3.8500000000052381E-4</v>
      </c>
      <c r="LZ54" s="42">
        <f t="shared" si="97"/>
        <v>3.8500000000052381E-4</v>
      </c>
      <c r="MA54" s="42">
        <f t="shared" si="97"/>
        <v>3.8499999999963563E-4</v>
      </c>
      <c r="MB54" s="42">
        <f t="shared" si="97"/>
        <v>3.8499999999963563E-4</v>
      </c>
      <c r="MC54" s="42">
        <f t="shared" si="97"/>
        <v>3.8499999999963563E-4</v>
      </c>
      <c r="MD54" s="42">
        <f t="shared" si="97"/>
        <v>3.8499999999963563E-4</v>
      </c>
      <c r="ME54" s="42">
        <f t="shared" si="97"/>
        <v>3.8500000000007972E-4</v>
      </c>
      <c r="MF54" s="42">
        <f t="shared" si="97"/>
        <v>3.8500000000007972E-4</v>
      </c>
      <c r="MG54" s="42">
        <f t="shared" si="97"/>
        <v>8.6479440869569046E-3</v>
      </c>
      <c r="MH54" s="42">
        <f t="shared" si="97"/>
        <v>3.7968012260869877E-2</v>
      </c>
      <c r="MI54" s="42">
        <f t="shared" si="97"/>
        <v>0.54271934782608788</v>
      </c>
      <c r="MJ54" s="42">
        <f t="shared" si="97"/>
        <v>2.8499999999986869E-4</v>
      </c>
      <c r="MK54" s="42">
        <f t="shared" si="97"/>
        <v>2.8499999999898051E-4</v>
      </c>
      <c r="ML54" s="42">
        <f t="shared" si="97"/>
        <v>2.8499999999986869E-4</v>
      </c>
      <c r="MM54" s="42">
        <f t="shared" si="97"/>
        <v>3.8500000000052381E-4</v>
      </c>
      <c r="MN54" s="42">
        <f t="shared" si="97"/>
        <v>3.8499999999985768E-4</v>
      </c>
      <c r="MO54" s="42">
        <f t="shared" si="97"/>
        <v>3.8499999999985768E-4</v>
      </c>
      <c r="MP54" s="42">
        <f t="shared" si="97"/>
        <v>3.8500000000007972E-4</v>
      </c>
      <c r="MQ54" s="42">
        <f t="shared" si="97"/>
        <v>3.8500000000007972E-4</v>
      </c>
      <c r="MR54" s="42">
        <f t="shared" si="97"/>
        <v>2.8499999999986869E-4</v>
      </c>
      <c r="MS54" s="42">
        <f t="shared" si="97"/>
        <v>3.8500000000007972E-4</v>
      </c>
      <c r="MT54" s="42">
        <f t="shared" si="97"/>
        <v>3.0076683826086636E-2</v>
      </c>
      <c r="MU54" s="42">
        <f t="shared" si="97"/>
        <v>3.8500000000007972E-4</v>
      </c>
      <c r="MV54" s="42">
        <f t="shared" si="97"/>
        <v>1.456438000000837E-3</v>
      </c>
      <c r="MW54" s="42">
        <f t="shared" si="97"/>
        <v>3.5356000000000165E-2</v>
      </c>
      <c r="MX54" s="42">
        <f t="shared" si="97"/>
        <v>1.9641043478261899E-2</v>
      </c>
      <c r="MY54" s="42">
        <f t="shared" si="97"/>
        <v>3.8500000000007972E-4</v>
      </c>
      <c r="MZ54" s="42">
        <f t="shared" si="97"/>
        <v>3.8499999999985768E-4</v>
      </c>
      <c r="NA54" s="42">
        <f t="shared" si="97"/>
        <v>3.9616389897436211E-2</v>
      </c>
      <c r="NB54" s="42">
        <f t="shared" si="97"/>
        <v>9.5676086956526518E-3</v>
      </c>
      <c r="NC54" s="42">
        <f t="shared" si="97"/>
        <v>3.8499999999963563E-4</v>
      </c>
      <c r="ND54" s="42">
        <f t="shared" si="97"/>
        <v>6.4669552086956905E-2</v>
      </c>
      <c r="NE54" s="41"/>
    </row>
    <row r="55" spans="1:370">
      <c r="NE55" s="41"/>
    </row>
    <row r="56" spans="1:370">
      <c r="NE56" s="41"/>
    </row>
  </sheetData>
  <mergeCells count="404">
    <mergeCell ref="A1:G1"/>
    <mergeCell ref="H1:S1"/>
    <mergeCell ref="T1:AE1"/>
    <mergeCell ref="AF1:AQ1"/>
    <mergeCell ref="AR1:BC1"/>
    <mergeCell ref="BD1:BO1"/>
    <mergeCell ref="EJ1:EU1"/>
    <mergeCell ref="EV1:FG1"/>
    <mergeCell ref="FH1:FS1"/>
    <mergeCell ref="FT1:GE1"/>
    <mergeCell ref="GF1:GQ1"/>
    <mergeCell ref="GR1:HC1"/>
    <mergeCell ref="BP1:CA1"/>
    <mergeCell ref="CB1:CM1"/>
    <mergeCell ref="CN1:CY1"/>
    <mergeCell ref="CZ1:DK1"/>
    <mergeCell ref="DL1:DW1"/>
    <mergeCell ref="DX1:EI1"/>
    <mergeCell ref="A9:G9"/>
    <mergeCell ref="A10:C11"/>
    <mergeCell ref="D10:D11"/>
    <mergeCell ref="E10:E11"/>
    <mergeCell ref="F10:F11"/>
    <mergeCell ref="G10:G11"/>
    <mergeCell ref="MR1:NC1"/>
    <mergeCell ref="ND1:NL1"/>
    <mergeCell ref="A5:G5"/>
    <mergeCell ref="A6:G6"/>
    <mergeCell ref="A7:G7"/>
    <mergeCell ref="A8:D8"/>
    <mergeCell ref="JX1:KI1"/>
    <mergeCell ref="KJ1:KU1"/>
    <mergeCell ref="KV1:LG1"/>
    <mergeCell ref="LH1:LS1"/>
    <mergeCell ref="LT1:ME1"/>
    <mergeCell ref="MF1:MQ1"/>
    <mergeCell ref="HD1:HO1"/>
    <mergeCell ref="HP1:IA1"/>
    <mergeCell ref="IB1:IM1"/>
    <mergeCell ref="IN1:IY1"/>
    <mergeCell ref="IZ1:JK1"/>
    <mergeCell ref="JL1:JW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AL10:AL11"/>
    <mergeCell ref="AM10:AM11"/>
    <mergeCell ref="AN10:AN11"/>
    <mergeCell ref="AO10:AO11"/>
    <mergeCell ref="AP10:AP11"/>
    <mergeCell ref="AQ10:AQ11"/>
    <mergeCell ref="AF10:AF11"/>
    <mergeCell ref="AG10:AG11"/>
    <mergeCell ref="AH10:AH11"/>
    <mergeCell ref="AI10:AI11"/>
    <mergeCell ref="AJ10:AJ11"/>
    <mergeCell ref="AK10:AK11"/>
    <mergeCell ref="AX10:AX11"/>
    <mergeCell ref="AY10:AY11"/>
    <mergeCell ref="AZ10:AZ11"/>
    <mergeCell ref="BA10:BA11"/>
    <mergeCell ref="BB10:BB11"/>
    <mergeCell ref="BC10:BC11"/>
    <mergeCell ref="AR10:AR11"/>
    <mergeCell ref="AS10:AS11"/>
    <mergeCell ref="AT10:AT11"/>
    <mergeCell ref="AU10:AU11"/>
    <mergeCell ref="AV10:AV11"/>
    <mergeCell ref="AW10:AW11"/>
    <mergeCell ref="BJ10:BJ11"/>
    <mergeCell ref="BK10:BK11"/>
    <mergeCell ref="BL10:BL11"/>
    <mergeCell ref="BM10:BM11"/>
    <mergeCell ref="BN10:BN11"/>
    <mergeCell ref="BO10:BO11"/>
    <mergeCell ref="BD10:BD11"/>
    <mergeCell ref="BE10:BE11"/>
    <mergeCell ref="BF10:BF11"/>
    <mergeCell ref="BG10:BG11"/>
    <mergeCell ref="BH10:BH11"/>
    <mergeCell ref="BI10:BI11"/>
    <mergeCell ref="BV10:BV11"/>
    <mergeCell ref="BW10:BW11"/>
    <mergeCell ref="BX10:BX11"/>
    <mergeCell ref="BY10:BY11"/>
    <mergeCell ref="BZ10:BZ11"/>
    <mergeCell ref="CA10:CA11"/>
    <mergeCell ref="BP10:BP11"/>
    <mergeCell ref="BQ10:BQ11"/>
    <mergeCell ref="BR10:BR11"/>
    <mergeCell ref="BS10:BS11"/>
    <mergeCell ref="BT10:BT11"/>
    <mergeCell ref="BU10:BU11"/>
    <mergeCell ref="CH10:CH11"/>
    <mergeCell ref="CI10:CI11"/>
    <mergeCell ref="CJ10:CJ11"/>
    <mergeCell ref="CK10:CK11"/>
    <mergeCell ref="CL10:CL11"/>
    <mergeCell ref="CM10:CM11"/>
    <mergeCell ref="CB10:CB11"/>
    <mergeCell ref="CC10:CC11"/>
    <mergeCell ref="CD10:CD11"/>
    <mergeCell ref="CE10:CE11"/>
    <mergeCell ref="CF10:CF11"/>
    <mergeCell ref="CG10:CG11"/>
    <mergeCell ref="CT10:CT11"/>
    <mergeCell ref="CU10:CU11"/>
    <mergeCell ref="CV10:CV11"/>
    <mergeCell ref="CW10:CW11"/>
    <mergeCell ref="CX10:CX11"/>
    <mergeCell ref="CY10:CY11"/>
    <mergeCell ref="CN10:CN11"/>
    <mergeCell ref="CO10:CO11"/>
    <mergeCell ref="CP10:CP11"/>
    <mergeCell ref="CQ10:CQ11"/>
    <mergeCell ref="CR10:CR11"/>
    <mergeCell ref="CS10:CS11"/>
    <mergeCell ref="DF10:DF11"/>
    <mergeCell ref="DG10:DG11"/>
    <mergeCell ref="DH10:DH11"/>
    <mergeCell ref="DI10:DI11"/>
    <mergeCell ref="DJ10:DJ11"/>
    <mergeCell ref="DK10:DK11"/>
    <mergeCell ref="CZ10:CZ11"/>
    <mergeCell ref="DA10:DA11"/>
    <mergeCell ref="DB10:DB11"/>
    <mergeCell ref="DC10:DC11"/>
    <mergeCell ref="DD10:DD11"/>
    <mergeCell ref="DE10:DE11"/>
    <mergeCell ref="DR10:DR11"/>
    <mergeCell ref="DS10:DS11"/>
    <mergeCell ref="DT10:DT11"/>
    <mergeCell ref="DU10:DU11"/>
    <mergeCell ref="DV10:DV11"/>
    <mergeCell ref="DW10:DW11"/>
    <mergeCell ref="DL10:DL11"/>
    <mergeCell ref="DM10:DM11"/>
    <mergeCell ref="DN10:DN11"/>
    <mergeCell ref="DO10:DO11"/>
    <mergeCell ref="DP10:DP11"/>
    <mergeCell ref="DQ10:DQ11"/>
    <mergeCell ref="ED10:ED11"/>
    <mergeCell ref="EE10:EE11"/>
    <mergeCell ref="EF10:EF11"/>
    <mergeCell ref="EG10:EG11"/>
    <mergeCell ref="EH10:EH11"/>
    <mergeCell ref="EI10:EI11"/>
    <mergeCell ref="DX10:DX11"/>
    <mergeCell ref="DY10:DY11"/>
    <mergeCell ref="DZ10:DZ11"/>
    <mergeCell ref="EA10:EA11"/>
    <mergeCell ref="EB10:EB11"/>
    <mergeCell ref="EC10:EC11"/>
    <mergeCell ref="EP10:EP11"/>
    <mergeCell ref="EQ10:EQ11"/>
    <mergeCell ref="ER10:ER11"/>
    <mergeCell ref="ES10:ES11"/>
    <mergeCell ref="ET10:ET11"/>
    <mergeCell ref="EU10:EU11"/>
    <mergeCell ref="EJ10:EJ11"/>
    <mergeCell ref="EK10:EK11"/>
    <mergeCell ref="EL10:EL11"/>
    <mergeCell ref="EM10:EM11"/>
    <mergeCell ref="EN10:EN11"/>
    <mergeCell ref="EO10:EO11"/>
    <mergeCell ref="FB10:FB11"/>
    <mergeCell ref="FC10:FC11"/>
    <mergeCell ref="FD10:FD11"/>
    <mergeCell ref="FE10:FE11"/>
    <mergeCell ref="FF10:FF11"/>
    <mergeCell ref="FG10:FG11"/>
    <mergeCell ref="EV10:EV11"/>
    <mergeCell ref="EW10:EW11"/>
    <mergeCell ref="EX10:EX11"/>
    <mergeCell ref="EY10:EY11"/>
    <mergeCell ref="EZ10:EZ11"/>
    <mergeCell ref="FA10:FA11"/>
    <mergeCell ref="FN10:FN11"/>
    <mergeCell ref="FO10:FO11"/>
    <mergeCell ref="FP10:FP11"/>
    <mergeCell ref="FQ10:FQ11"/>
    <mergeCell ref="FR10:FR11"/>
    <mergeCell ref="FS10:FS11"/>
    <mergeCell ref="FH10:FH11"/>
    <mergeCell ref="FI10:FI11"/>
    <mergeCell ref="FJ10:FJ11"/>
    <mergeCell ref="FK10:FK11"/>
    <mergeCell ref="FL10:FL11"/>
    <mergeCell ref="FM10:FM11"/>
    <mergeCell ref="FZ10:FZ11"/>
    <mergeCell ref="GA10:GA11"/>
    <mergeCell ref="GB10:GB11"/>
    <mergeCell ref="GC10:GC11"/>
    <mergeCell ref="GD10:GD11"/>
    <mergeCell ref="GE10:GE11"/>
    <mergeCell ref="FT10:FT11"/>
    <mergeCell ref="FU10:FU11"/>
    <mergeCell ref="FV10:FV11"/>
    <mergeCell ref="FW10:FW11"/>
    <mergeCell ref="FX10:FX11"/>
    <mergeCell ref="FY10:FY11"/>
    <mergeCell ref="GL10:GL11"/>
    <mergeCell ref="GM10:GM11"/>
    <mergeCell ref="GN10:GN11"/>
    <mergeCell ref="GO10:GO11"/>
    <mergeCell ref="GP10:GP11"/>
    <mergeCell ref="GQ10:GQ11"/>
    <mergeCell ref="GF10:GF11"/>
    <mergeCell ref="GG10:GG11"/>
    <mergeCell ref="GH10:GH11"/>
    <mergeCell ref="GI10:GI11"/>
    <mergeCell ref="GJ10:GJ11"/>
    <mergeCell ref="GK10:GK11"/>
    <mergeCell ref="GX10:GX11"/>
    <mergeCell ref="GY10:GY11"/>
    <mergeCell ref="GZ10:GZ11"/>
    <mergeCell ref="HA10:HA11"/>
    <mergeCell ref="HB10:HB11"/>
    <mergeCell ref="HC10:HC11"/>
    <mergeCell ref="GR10:GR11"/>
    <mergeCell ref="GS10:GS11"/>
    <mergeCell ref="GT10:GT11"/>
    <mergeCell ref="GU10:GU11"/>
    <mergeCell ref="GV10:GV11"/>
    <mergeCell ref="GW10:GW11"/>
    <mergeCell ref="HJ10:HJ11"/>
    <mergeCell ref="HK10:HK11"/>
    <mergeCell ref="HL10:HL11"/>
    <mergeCell ref="HM10:HM11"/>
    <mergeCell ref="HN10:HN11"/>
    <mergeCell ref="HO10:HO11"/>
    <mergeCell ref="HD10:HD11"/>
    <mergeCell ref="HE10:HE11"/>
    <mergeCell ref="HF10:HF11"/>
    <mergeCell ref="HG10:HG11"/>
    <mergeCell ref="HH10:HH11"/>
    <mergeCell ref="HI10:HI11"/>
    <mergeCell ref="HV10:HV11"/>
    <mergeCell ref="HW10:HW11"/>
    <mergeCell ref="HX10:HX11"/>
    <mergeCell ref="HY10:HY11"/>
    <mergeCell ref="HZ10:HZ11"/>
    <mergeCell ref="IA10:IA11"/>
    <mergeCell ref="HP10:HP11"/>
    <mergeCell ref="HQ10:HQ11"/>
    <mergeCell ref="HR10:HR11"/>
    <mergeCell ref="HS10:HS11"/>
    <mergeCell ref="HT10:HT11"/>
    <mergeCell ref="HU10:HU11"/>
    <mergeCell ref="IH10:IH11"/>
    <mergeCell ref="II10:II11"/>
    <mergeCell ref="IJ10:IJ11"/>
    <mergeCell ref="IK10:IK11"/>
    <mergeCell ref="IL10:IL11"/>
    <mergeCell ref="IM10:IM11"/>
    <mergeCell ref="IB10:IB11"/>
    <mergeCell ref="IC10:IC11"/>
    <mergeCell ref="ID10:ID11"/>
    <mergeCell ref="IE10:IE11"/>
    <mergeCell ref="IF10:IF11"/>
    <mergeCell ref="IG10:IG11"/>
    <mergeCell ref="IT10:IT11"/>
    <mergeCell ref="IU10:IU11"/>
    <mergeCell ref="IV10:IV11"/>
    <mergeCell ref="IW10:IW11"/>
    <mergeCell ref="IX10:IX11"/>
    <mergeCell ref="IY10:IY11"/>
    <mergeCell ref="IN10:IN11"/>
    <mergeCell ref="IO10:IO11"/>
    <mergeCell ref="IP10:IP11"/>
    <mergeCell ref="IQ10:IQ11"/>
    <mergeCell ref="IR10:IR11"/>
    <mergeCell ref="IS10:IS11"/>
    <mergeCell ref="JF10:JF11"/>
    <mergeCell ref="JG10:JG11"/>
    <mergeCell ref="JH10:JH11"/>
    <mergeCell ref="JI10:JI11"/>
    <mergeCell ref="JJ10:JJ11"/>
    <mergeCell ref="JK10:JK11"/>
    <mergeCell ref="IZ10:IZ11"/>
    <mergeCell ref="JA10:JA11"/>
    <mergeCell ref="JB10:JB11"/>
    <mergeCell ref="JC10:JC11"/>
    <mergeCell ref="JD10:JD11"/>
    <mergeCell ref="JE10:JE11"/>
    <mergeCell ref="JR10:JR11"/>
    <mergeCell ref="JS10:JS11"/>
    <mergeCell ref="JT10:JT11"/>
    <mergeCell ref="JU10:JU11"/>
    <mergeCell ref="JV10:JV11"/>
    <mergeCell ref="JW10:JW11"/>
    <mergeCell ref="JL10:JL11"/>
    <mergeCell ref="JM10:JM11"/>
    <mergeCell ref="JN10:JN11"/>
    <mergeCell ref="JO10:JO11"/>
    <mergeCell ref="JP10:JP11"/>
    <mergeCell ref="JQ10:JQ11"/>
    <mergeCell ref="KD10:KD11"/>
    <mergeCell ref="KE10:KE11"/>
    <mergeCell ref="KF10:KF11"/>
    <mergeCell ref="KG10:KG11"/>
    <mergeCell ref="KH10:KH11"/>
    <mergeCell ref="KI10:KI11"/>
    <mergeCell ref="JX10:JX11"/>
    <mergeCell ref="JY10:JY11"/>
    <mergeCell ref="JZ10:JZ11"/>
    <mergeCell ref="KA10:KA11"/>
    <mergeCell ref="KB10:KB11"/>
    <mergeCell ref="KC10:KC11"/>
    <mergeCell ref="KP10:KP11"/>
    <mergeCell ref="KQ10:KQ11"/>
    <mergeCell ref="KR10:KR11"/>
    <mergeCell ref="KS10:KS11"/>
    <mergeCell ref="KT10:KT11"/>
    <mergeCell ref="KU10:KU11"/>
    <mergeCell ref="KJ10:KJ11"/>
    <mergeCell ref="KK10:KK11"/>
    <mergeCell ref="KL10:KL11"/>
    <mergeCell ref="KM10:KM11"/>
    <mergeCell ref="KN10:KN11"/>
    <mergeCell ref="KO10:KO11"/>
    <mergeCell ref="LB10:LB11"/>
    <mergeCell ref="LC10:LC11"/>
    <mergeCell ref="LD10:LD11"/>
    <mergeCell ref="LE10:LE11"/>
    <mergeCell ref="LF10:LF11"/>
    <mergeCell ref="LG10:LG11"/>
    <mergeCell ref="KV10:KV11"/>
    <mergeCell ref="KW10:KW11"/>
    <mergeCell ref="KX10:KX11"/>
    <mergeCell ref="KY10:KY11"/>
    <mergeCell ref="KZ10:KZ11"/>
    <mergeCell ref="LA10:LA11"/>
    <mergeCell ref="LN10:LN11"/>
    <mergeCell ref="LO10:LO11"/>
    <mergeCell ref="LP10:LP11"/>
    <mergeCell ref="LQ10:LQ11"/>
    <mergeCell ref="LR10:LR11"/>
    <mergeCell ref="LS10:LS11"/>
    <mergeCell ref="LH10:LH11"/>
    <mergeCell ref="LI10:LI11"/>
    <mergeCell ref="LJ10:LJ11"/>
    <mergeCell ref="LK10:LK11"/>
    <mergeCell ref="LL10:LL11"/>
    <mergeCell ref="LM10:LM11"/>
    <mergeCell ref="MJ10:MJ11"/>
    <mergeCell ref="MK10:MK11"/>
    <mergeCell ref="LZ10:LZ11"/>
    <mergeCell ref="MA10:MA11"/>
    <mergeCell ref="MB10:MB11"/>
    <mergeCell ref="MC10:MC11"/>
    <mergeCell ref="MD10:MD11"/>
    <mergeCell ref="ME10:ME11"/>
    <mergeCell ref="LT10:LT11"/>
    <mergeCell ref="LU10:LU11"/>
    <mergeCell ref="LV10:LV11"/>
    <mergeCell ref="LW10:LW11"/>
    <mergeCell ref="LX10:LX11"/>
    <mergeCell ref="LY10:LY11"/>
    <mergeCell ref="ND10:ND11"/>
    <mergeCell ref="A12:C12"/>
    <mergeCell ref="MX10:MX11"/>
    <mergeCell ref="MY10:MY11"/>
    <mergeCell ref="MZ10:MZ11"/>
    <mergeCell ref="NA10:NA11"/>
    <mergeCell ref="NB10:NB11"/>
    <mergeCell ref="NC10:NC11"/>
    <mergeCell ref="MR10:MR11"/>
    <mergeCell ref="MS10:MS11"/>
    <mergeCell ref="MT10:MT11"/>
    <mergeCell ref="MU10:MU11"/>
    <mergeCell ref="MV10:MV11"/>
    <mergeCell ref="MW10:MW11"/>
    <mergeCell ref="ML10:ML11"/>
    <mergeCell ref="MM10:MM11"/>
    <mergeCell ref="MN10:MN11"/>
    <mergeCell ref="MO10:MO11"/>
    <mergeCell ref="MP10:MP11"/>
    <mergeCell ref="MQ10:MQ11"/>
    <mergeCell ref="MF10:MF11"/>
    <mergeCell ref="MG10:MG11"/>
    <mergeCell ref="MH10:MH11"/>
    <mergeCell ref="MI10:MI11"/>
  </mergeCells>
  <pageMargins left="1.1023622047244095" right="0.31496062992125984" top="0.35433070866141736" bottom="0.35433070866141736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64"/>
  <sheetViews>
    <sheetView topLeftCell="A27" workbookViewId="0">
      <selection activeCell="A660" sqref="A660:C664"/>
    </sheetView>
  </sheetViews>
  <sheetFormatPr defaultRowHeight="15"/>
  <cols>
    <col min="1" max="1" width="25.28515625" style="43" customWidth="1"/>
    <col min="2" max="2" width="59.7109375" style="43" customWidth="1"/>
    <col min="3" max="3" width="16" style="43" customWidth="1"/>
    <col min="4" max="16384" width="9.140625" style="43"/>
  </cols>
  <sheetData>
    <row r="1" spans="1:3" hidden="1"/>
    <row r="2" spans="1:3" hidden="1"/>
    <row r="3" spans="1:3" ht="21" customHeight="1">
      <c r="A3" s="114" t="s">
        <v>414</v>
      </c>
      <c r="B3" s="114"/>
      <c r="C3" s="114"/>
    </row>
    <row r="4" spans="1:3">
      <c r="A4" s="137" t="s">
        <v>415</v>
      </c>
      <c r="B4" s="137"/>
    </row>
    <row r="5" spans="1:3">
      <c r="A5" s="137" t="s">
        <v>416</v>
      </c>
      <c r="B5" s="137"/>
      <c r="C5" s="137"/>
    </row>
    <row r="6" spans="1:3">
      <c r="A6" s="138" t="s">
        <v>417</v>
      </c>
      <c r="B6" s="138"/>
      <c r="C6" s="138"/>
    </row>
    <row r="7" spans="1:3">
      <c r="A7" s="138" t="s">
        <v>418</v>
      </c>
      <c r="B7" s="138"/>
      <c r="C7" s="138"/>
    </row>
    <row r="8" spans="1:3">
      <c r="A8" s="138" t="s">
        <v>419</v>
      </c>
      <c r="B8" s="138"/>
      <c r="C8" s="138"/>
    </row>
    <row r="9" spans="1:3">
      <c r="A9" s="44" t="s">
        <v>420</v>
      </c>
    </row>
    <row r="10" spans="1:3">
      <c r="A10" s="45" t="s">
        <v>421</v>
      </c>
      <c r="C10" s="98">
        <f>691765.66+свод!DH13</f>
        <v>694226.62</v>
      </c>
    </row>
    <row r="11" spans="1:3" ht="36.75" customHeight="1">
      <c r="A11" s="116" t="s">
        <v>422</v>
      </c>
      <c r="B11" s="116"/>
      <c r="C11" s="46">
        <v>731721.66000000015</v>
      </c>
    </row>
    <row r="12" spans="1:3">
      <c r="A12" s="45" t="s">
        <v>423</v>
      </c>
      <c r="C12" s="98">
        <f>687890.85+свод!DH13</f>
        <v>690351.80999999994</v>
      </c>
    </row>
    <row r="13" spans="1:3">
      <c r="A13" s="45" t="s">
        <v>424</v>
      </c>
      <c r="C13" s="46"/>
    </row>
    <row r="14" spans="1:3">
      <c r="A14" s="45" t="s">
        <v>425</v>
      </c>
      <c r="C14" s="46">
        <v>0</v>
      </c>
    </row>
    <row r="15" spans="1:3">
      <c r="A15" s="45" t="s">
        <v>426</v>
      </c>
      <c r="C15" s="46">
        <v>13946</v>
      </c>
    </row>
    <row r="16" spans="1:3">
      <c r="A16" s="45" t="s">
        <v>427</v>
      </c>
      <c r="C16" s="46">
        <v>19</v>
      </c>
    </row>
    <row r="17" spans="1:3">
      <c r="A17" s="45" t="s">
        <v>428</v>
      </c>
      <c r="C17" s="46">
        <v>27642</v>
      </c>
    </row>
    <row r="18" spans="1:3">
      <c r="A18" s="45" t="s">
        <v>429</v>
      </c>
      <c r="C18" s="46">
        <v>797982.44</v>
      </c>
    </row>
    <row r="19" spans="1:3">
      <c r="A19" s="45" t="s">
        <v>430</v>
      </c>
      <c r="C19" s="46">
        <v>64371.26</v>
      </c>
    </row>
    <row r="20" spans="1:3">
      <c r="A20" s="45" t="s">
        <v>431</v>
      </c>
      <c r="C20" s="46">
        <v>279129.02</v>
      </c>
    </row>
    <row r="21" spans="1:3">
      <c r="A21" s="45" t="s">
        <v>432</v>
      </c>
      <c r="C21" s="46">
        <v>124631.66</v>
      </c>
    </row>
    <row r="22" spans="1:3">
      <c r="A22" s="45" t="s">
        <v>433</v>
      </c>
      <c r="C22" s="46">
        <v>0</v>
      </c>
    </row>
    <row r="23" spans="1:3">
      <c r="A23" s="45" t="s">
        <v>434</v>
      </c>
      <c r="C23" s="46">
        <v>0</v>
      </c>
    </row>
    <row r="24" spans="1:3">
      <c r="A24" s="45" t="s">
        <v>435</v>
      </c>
      <c r="C24" s="46">
        <v>0</v>
      </c>
    </row>
    <row r="25" spans="1:3">
      <c r="A25" s="45" t="s">
        <v>436</v>
      </c>
      <c r="C25" s="46">
        <v>0</v>
      </c>
    </row>
    <row r="26" spans="1:3">
      <c r="A26" s="45" t="s">
        <v>437</v>
      </c>
      <c r="C26" s="46">
        <v>0</v>
      </c>
    </row>
    <row r="27" spans="1:3">
      <c r="A27" s="45" t="s">
        <v>438</v>
      </c>
      <c r="C27" s="46">
        <v>0</v>
      </c>
    </row>
    <row r="28" spans="1:3">
      <c r="A28" s="45" t="s">
        <v>439</v>
      </c>
      <c r="C28" s="46">
        <v>0</v>
      </c>
    </row>
    <row r="29" spans="1:3">
      <c r="A29" s="45" t="s">
        <v>440</v>
      </c>
      <c r="C29" s="46">
        <v>8031</v>
      </c>
    </row>
    <row r="30" spans="1:3">
      <c r="A30" s="45" t="s">
        <v>441</v>
      </c>
      <c r="C30" s="46">
        <v>28789</v>
      </c>
    </row>
    <row r="31" spans="1:3">
      <c r="A31" s="45" t="s">
        <v>442</v>
      </c>
      <c r="C31" s="47">
        <v>11515156</v>
      </c>
    </row>
    <row r="32" spans="1:3">
      <c r="A32" s="45" t="s">
        <v>443</v>
      </c>
      <c r="C32" s="46">
        <v>18903.29</v>
      </c>
    </row>
    <row r="33" spans="1:3">
      <c r="A33" s="45" t="s">
        <v>444</v>
      </c>
      <c r="C33" s="46">
        <v>9696</v>
      </c>
    </row>
    <row r="34" spans="1:3">
      <c r="A34" s="45" t="s">
        <v>445</v>
      </c>
      <c r="C34" s="46">
        <v>0</v>
      </c>
    </row>
    <row r="35" spans="1:3">
      <c r="A35" s="45" t="s">
        <v>446</v>
      </c>
      <c r="C35" s="46">
        <v>0</v>
      </c>
    </row>
    <row r="36" spans="1:3">
      <c r="A36" s="45" t="s">
        <v>447</v>
      </c>
      <c r="C36" s="46">
        <v>0</v>
      </c>
    </row>
    <row r="37" spans="1:3" ht="15.75" customHeight="1">
      <c r="A37" s="45" t="s">
        <v>448</v>
      </c>
      <c r="C37" s="46">
        <v>0</v>
      </c>
    </row>
    <row r="38" spans="1:3">
      <c r="A38" s="48" t="s">
        <v>449</v>
      </c>
      <c r="C38" s="46">
        <v>0</v>
      </c>
    </row>
    <row r="39" spans="1:3">
      <c r="A39" s="48" t="s">
        <v>450</v>
      </c>
      <c r="C39" s="46">
        <v>392381.17</v>
      </c>
    </row>
    <row r="40" spans="1:3">
      <c r="A40" s="45" t="s">
        <v>451</v>
      </c>
      <c r="C40" s="46"/>
    </row>
    <row r="41" spans="1:3">
      <c r="A41" s="48" t="s">
        <v>450</v>
      </c>
      <c r="C41" s="46">
        <f>C10</f>
        <v>694226.62</v>
      </c>
    </row>
    <row r="42" spans="1:3">
      <c r="A42" s="45" t="s">
        <v>452</v>
      </c>
      <c r="C42" s="46"/>
    </row>
    <row r="43" spans="1:3">
      <c r="A43" s="48" t="s">
        <v>453</v>
      </c>
      <c r="C43" s="46">
        <v>0</v>
      </c>
    </row>
    <row r="44" spans="1:3">
      <c r="A44" s="48" t="s">
        <v>454</v>
      </c>
      <c r="C44" s="46"/>
    </row>
    <row r="45" spans="1:3">
      <c r="A45" s="48" t="s">
        <v>455</v>
      </c>
      <c r="C45" s="46">
        <v>0</v>
      </c>
    </row>
    <row r="46" spans="1:3">
      <c r="A46" s="48" t="s">
        <v>456</v>
      </c>
      <c r="C46" s="46"/>
    </row>
    <row r="47" spans="1:3">
      <c r="A47" s="48" t="s">
        <v>457</v>
      </c>
      <c r="C47" s="46">
        <v>0</v>
      </c>
    </row>
    <row r="48" spans="1:3">
      <c r="A48" s="48" t="s">
        <v>458</v>
      </c>
      <c r="C48" s="46"/>
    </row>
    <row r="49" spans="1:3">
      <c r="A49" s="48" t="s">
        <v>459</v>
      </c>
      <c r="C49" s="46">
        <v>0</v>
      </c>
    </row>
    <row r="50" spans="1:3">
      <c r="A50" s="48" t="s">
        <v>460</v>
      </c>
      <c r="C50" s="46">
        <v>0</v>
      </c>
    </row>
    <row r="51" spans="1:3" ht="30" customHeight="1">
      <c r="A51" s="116" t="s">
        <v>461</v>
      </c>
      <c r="B51" s="116"/>
      <c r="C51" s="46">
        <f>C10-5227.4</f>
        <v>688999.22</v>
      </c>
    </row>
    <row r="52" spans="1:3">
      <c r="A52" s="48" t="s">
        <v>462</v>
      </c>
      <c r="C52" s="46">
        <v>570910.62</v>
      </c>
    </row>
    <row r="53" spans="1:3">
      <c r="A53" s="48" t="s">
        <v>463</v>
      </c>
      <c r="C53" s="46"/>
    </row>
    <row r="54" spans="1:3">
      <c r="A54" s="48" t="s">
        <v>464</v>
      </c>
      <c r="C54" s="46">
        <v>36935.160000000003</v>
      </c>
    </row>
    <row r="55" spans="1:3" ht="31.5" customHeight="1">
      <c r="A55" s="139" t="s">
        <v>465</v>
      </c>
      <c r="B55" s="139"/>
      <c r="C55" s="46">
        <f>C54</f>
        <v>36935.160000000003</v>
      </c>
    </row>
    <row r="56" spans="1:3">
      <c r="A56" s="48" t="s">
        <v>466</v>
      </c>
      <c r="C56" s="46">
        <f>C54</f>
        <v>36935.160000000003</v>
      </c>
    </row>
    <row r="57" spans="1:3">
      <c r="A57" s="48" t="s">
        <v>467</v>
      </c>
      <c r="C57" s="46">
        <v>0</v>
      </c>
    </row>
    <row r="58" spans="1:3">
      <c r="A58" s="48" t="s">
        <v>468</v>
      </c>
      <c r="C58" s="46">
        <v>0</v>
      </c>
    </row>
    <row r="59" spans="1:3">
      <c r="A59" s="48" t="s">
        <v>469</v>
      </c>
      <c r="C59" s="46"/>
    </row>
    <row r="60" spans="1:3">
      <c r="A60" s="48" t="s">
        <v>470</v>
      </c>
      <c r="C60" s="46">
        <v>0</v>
      </c>
    </row>
    <row r="61" spans="1:3">
      <c r="A61" s="48" t="s">
        <v>471</v>
      </c>
      <c r="C61" s="46">
        <v>2.04</v>
      </c>
    </row>
    <row r="62" spans="1:3">
      <c r="A62" s="48" t="s">
        <v>472</v>
      </c>
      <c r="C62" s="46">
        <v>0</v>
      </c>
    </row>
    <row r="63" spans="1:3">
      <c r="A63" s="45" t="s">
        <v>473</v>
      </c>
      <c r="C63" s="49" t="s">
        <v>474</v>
      </c>
    </row>
    <row r="64" spans="1:3">
      <c r="A64" s="48" t="s">
        <v>475</v>
      </c>
      <c r="C64" s="46">
        <v>0</v>
      </c>
    </row>
    <row r="65" spans="1:3">
      <c r="A65" s="48" t="s">
        <v>476</v>
      </c>
      <c r="C65" s="46">
        <v>0</v>
      </c>
    </row>
    <row r="66" spans="1:3">
      <c r="A66" s="48" t="s">
        <v>477</v>
      </c>
      <c r="C66" s="46">
        <v>0</v>
      </c>
    </row>
    <row r="67" spans="1:3">
      <c r="A67" s="45" t="s">
        <v>478</v>
      </c>
      <c r="C67" s="46"/>
    </row>
    <row r="68" spans="1:3">
      <c r="A68" s="45" t="s">
        <v>479</v>
      </c>
      <c r="C68" s="46">
        <v>0</v>
      </c>
    </row>
    <row r="69" spans="1:3">
      <c r="A69" s="48" t="s">
        <v>480</v>
      </c>
      <c r="C69" s="46">
        <v>2960.01</v>
      </c>
    </row>
    <row r="70" spans="1:3">
      <c r="A70" s="48" t="s">
        <v>481</v>
      </c>
      <c r="C70" s="46">
        <v>36050.71</v>
      </c>
    </row>
    <row r="71" spans="1:3">
      <c r="A71" s="48" t="s">
        <v>482</v>
      </c>
      <c r="C71" s="46"/>
    </row>
    <row r="72" spans="1:3">
      <c r="A72" s="48" t="s">
        <v>483</v>
      </c>
      <c r="C72" s="46">
        <v>8031</v>
      </c>
    </row>
    <row r="73" spans="1:3">
      <c r="A73" s="48" t="s">
        <v>484</v>
      </c>
      <c r="C73" s="46">
        <v>28789</v>
      </c>
    </row>
    <row r="74" spans="1:3">
      <c r="A74" s="48" t="s">
        <v>485</v>
      </c>
      <c r="C74" s="46">
        <v>71731.330000000016</v>
      </c>
    </row>
    <row r="75" spans="1:3">
      <c r="A75" s="48" t="s">
        <v>486</v>
      </c>
      <c r="C75" s="46">
        <v>559.88</v>
      </c>
    </row>
    <row r="76" spans="1:3">
      <c r="A76" s="48" t="s">
        <v>487</v>
      </c>
      <c r="C76" s="46">
        <v>0</v>
      </c>
    </row>
    <row r="77" spans="1:3">
      <c r="A77" s="48" t="s">
        <v>488</v>
      </c>
      <c r="C77" s="46"/>
    </row>
    <row r="78" spans="1:3">
      <c r="A78" s="48" t="s">
        <v>489</v>
      </c>
      <c r="C78" s="46">
        <v>0</v>
      </c>
    </row>
    <row r="79" spans="1:3">
      <c r="A79" s="48" t="s">
        <v>490</v>
      </c>
      <c r="C79" s="46">
        <v>0</v>
      </c>
    </row>
    <row r="80" spans="1:3">
      <c r="A80" s="48" t="s">
        <v>491</v>
      </c>
      <c r="C80" s="46">
        <v>0</v>
      </c>
    </row>
    <row r="81" spans="1:3">
      <c r="A81" s="48" t="s">
        <v>492</v>
      </c>
      <c r="C81" s="46">
        <v>0</v>
      </c>
    </row>
    <row r="82" spans="1:3">
      <c r="A82" s="48" t="s">
        <v>493</v>
      </c>
      <c r="C82" s="46">
        <v>0</v>
      </c>
    </row>
    <row r="83" spans="1:3">
      <c r="A83" s="48" t="s">
        <v>494</v>
      </c>
      <c r="C83" s="46">
        <v>0</v>
      </c>
    </row>
    <row r="84" spans="1:3">
      <c r="A84" s="48" t="s">
        <v>495</v>
      </c>
      <c r="C84" s="46">
        <v>0</v>
      </c>
    </row>
    <row r="85" spans="1:3">
      <c r="A85" s="48" t="s">
        <v>496</v>
      </c>
      <c r="C85" s="46">
        <v>0</v>
      </c>
    </row>
    <row r="86" spans="1:3">
      <c r="A86" s="48" t="s">
        <v>497</v>
      </c>
      <c r="C86" s="46"/>
    </row>
    <row r="87" spans="1:3">
      <c r="A87" s="48" t="s">
        <v>498</v>
      </c>
      <c r="C87" s="46">
        <v>0</v>
      </c>
    </row>
    <row r="88" spans="1:3">
      <c r="A88" s="48" t="s">
        <v>499</v>
      </c>
      <c r="C88" s="46">
        <v>0</v>
      </c>
    </row>
    <row r="89" spans="1:3">
      <c r="A89" s="48" t="s">
        <v>500</v>
      </c>
      <c r="C89" s="46">
        <v>0</v>
      </c>
    </row>
    <row r="90" spans="1:3">
      <c r="A90" s="48" t="s">
        <v>501</v>
      </c>
      <c r="C90" s="46">
        <v>0</v>
      </c>
    </row>
    <row r="91" spans="1:3">
      <c r="A91" s="48" t="s">
        <v>502</v>
      </c>
      <c r="C91" s="46">
        <v>0</v>
      </c>
    </row>
    <row r="92" spans="1:3">
      <c r="A92" s="48" t="s">
        <v>503</v>
      </c>
      <c r="C92" s="46">
        <v>0</v>
      </c>
    </row>
    <row r="93" spans="1:3">
      <c r="A93" s="48" t="s">
        <v>504</v>
      </c>
      <c r="C93" s="46">
        <v>0</v>
      </c>
    </row>
    <row r="94" spans="1:3">
      <c r="A94" s="48" t="s">
        <v>505</v>
      </c>
      <c r="C94" s="46">
        <v>0</v>
      </c>
    </row>
    <row r="95" spans="1:3">
      <c r="A95" s="48" t="s">
        <v>506</v>
      </c>
      <c r="C95" s="46">
        <v>0</v>
      </c>
    </row>
    <row r="96" spans="1:3">
      <c r="A96" s="48" t="s">
        <v>507</v>
      </c>
      <c r="C96" s="46">
        <v>0</v>
      </c>
    </row>
    <row r="97" spans="1:3">
      <c r="A97" s="48" t="s">
        <v>508</v>
      </c>
      <c r="C97" s="46">
        <v>0</v>
      </c>
    </row>
    <row r="98" spans="1:3">
      <c r="A98" s="48" t="s">
        <v>509</v>
      </c>
      <c r="C98" s="46"/>
    </row>
    <row r="99" spans="1:3">
      <c r="A99" s="48" t="s">
        <v>510</v>
      </c>
      <c r="C99" s="46"/>
    </row>
    <row r="100" spans="1:3">
      <c r="A100" s="48" t="s">
        <v>511</v>
      </c>
      <c r="C100" s="46">
        <v>0</v>
      </c>
    </row>
    <row r="101" spans="1:3">
      <c r="A101" s="48" t="s">
        <v>512</v>
      </c>
      <c r="C101" s="46"/>
    </row>
    <row r="102" spans="1:3">
      <c r="A102" s="48" t="s">
        <v>513</v>
      </c>
      <c r="C102" s="46">
        <v>0</v>
      </c>
    </row>
    <row r="103" spans="1:3">
      <c r="A103" s="48" t="s">
        <v>497</v>
      </c>
      <c r="C103" s="46"/>
    </row>
    <row r="104" spans="1:3">
      <c r="A104" s="48" t="s">
        <v>514</v>
      </c>
      <c r="C104" s="46">
        <v>0</v>
      </c>
    </row>
    <row r="105" spans="1:3">
      <c r="A105" s="48" t="s">
        <v>515</v>
      </c>
      <c r="C105" s="46">
        <v>39649.120000000003</v>
      </c>
    </row>
    <row r="106" spans="1:3">
      <c r="A106" s="48" t="s">
        <v>516</v>
      </c>
      <c r="C106" s="46">
        <f>C105</f>
        <v>39649.120000000003</v>
      </c>
    </row>
    <row r="107" spans="1:3" ht="15" customHeight="1">
      <c r="A107" s="136" t="s">
        <v>517</v>
      </c>
      <c r="B107" s="136"/>
    </row>
    <row r="108" spans="1:3">
      <c r="A108" s="136" t="s">
        <v>518</v>
      </c>
      <c r="B108" s="136"/>
    </row>
    <row r="109" spans="1:3">
      <c r="A109" s="136" t="s">
        <v>519</v>
      </c>
      <c r="B109" s="136"/>
    </row>
    <row r="110" spans="1:3">
      <c r="A110" s="132" t="s">
        <v>520</v>
      </c>
      <c r="B110" s="132"/>
      <c r="C110" s="132"/>
    </row>
    <row r="111" spans="1:3">
      <c r="A111" s="132" t="s">
        <v>521</v>
      </c>
      <c r="B111" s="132"/>
      <c r="C111" s="132"/>
    </row>
    <row r="112" spans="1:3">
      <c r="A112" s="50"/>
    </row>
    <row r="113" spans="1:3" ht="28.5">
      <c r="A113" s="51" t="s">
        <v>522</v>
      </c>
      <c r="B113" s="51" t="s">
        <v>523</v>
      </c>
      <c r="C113" s="51" t="s">
        <v>524</v>
      </c>
    </row>
    <row r="114" spans="1:3">
      <c r="A114" s="117" t="s">
        <v>525</v>
      </c>
      <c r="B114" s="119" t="s">
        <v>526</v>
      </c>
      <c r="C114" s="119"/>
    </row>
    <row r="115" spans="1:3">
      <c r="A115" s="115"/>
      <c r="B115" s="51" t="s">
        <v>527</v>
      </c>
      <c r="C115" s="52">
        <f>C131/C133*100</f>
        <v>98.265293744574933</v>
      </c>
    </row>
    <row r="116" spans="1:3">
      <c r="A116" s="115"/>
      <c r="B116" s="51" t="s">
        <v>528</v>
      </c>
      <c r="C116" s="52">
        <f>C132/C133*100</f>
        <v>117.91835249348992</v>
      </c>
    </row>
    <row r="117" spans="1:3">
      <c r="A117" s="115"/>
      <c r="B117" s="53" t="s">
        <v>529</v>
      </c>
      <c r="C117" s="54">
        <v>347531.19</v>
      </c>
    </row>
    <row r="118" spans="1:3" ht="30">
      <c r="A118" s="115"/>
      <c r="B118" s="53" t="s">
        <v>530</v>
      </c>
      <c r="C118" s="54">
        <f>C117*0.22</f>
        <v>76456.861799999999</v>
      </c>
    </row>
    <row r="119" spans="1:3">
      <c r="A119" s="115"/>
      <c r="B119" s="53" t="s">
        <v>531</v>
      </c>
      <c r="C119" s="54">
        <f>C117*0.4</f>
        <v>139012.476</v>
      </c>
    </row>
    <row r="120" spans="1:3" ht="30">
      <c r="A120" s="115"/>
      <c r="B120" s="53" t="s">
        <v>532</v>
      </c>
      <c r="C120" s="54">
        <v>5131.93</v>
      </c>
    </row>
    <row r="121" spans="1:3">
      <c r="A121" s="115"/>
      <c r="B121" s="53" t="s">
        <v>533</v>
      </c>
      <c r="C121" s="54">
        <v>0</v>
      </c>
    </row>
    <row r="122" spans="1:3">
      <c r="A122" s="115"/>
      <c r="B122" s="53" t="s">
        <v>534</v>
      </c>
      <c r="C122" s="54">
        <v>3</v>
      </c>
    </row>
    <row r="123" spans="1:3">
      <c r="A123" s="115"/>
      <c r="B123" s="53" t="s">
        <v>535</v>
      </c>
      <c r="C123" s="54">
        <v>240</v>
      </c>
    </row>
    <row r="124" spans="1:3">
      <c r="A124" s="115"/>
      <c r="B124" s="53" t="s">
        <v>536</v>
      </c>
      <c r="C124" s="54">
        <v>0</v>
      </c>
    </row>
    <row r="125" spans="1:3" ht="30">
      <c r="A125" s="115"/>
      <c r="B125" s="53" t="s">
        <v>537</v>
      </c>
      <c r="C125" s="54">
        <v>0</v>
      </c>
    </row>
    <row r="126" spans="1:3">
      <c r="A126" s="115"/>
      <c r="B126" s="53" t="s">
        <v>538</v>
      </c>
      <c r="C126" s="54">
        <v>0</v>
      </c>
    </row>
    <row r="127" spans="1:3">
      <c r="A127" s="115"/>
      <c r="B127" s="53" t="s">
        <v>539</v>
      </c>
      <c r="C127" s="54">
        <f>C117+C118+C120+C119</f>
        <v>568132.45779999997</v>
      </c>
    </row>
    <row r="128" spans="1:3">
      <c r="A128" s="115"/>
      <c r="B128" s="53" t="s">
        <v>540</v>
      </c>
      <c r="C128" s="54">
        <f>C127*0.13</f>
        <v>73857.219513999997</v>
      </c>
    </row>
    <row r="129" spans="1:3">
      <c r="A129" s="115"/>
      <c r="B129" s="53" t="s">
        <v>541</v>
      </c>
      <c r="C129" s="54">
        <f>(C127+C128)*0.12</f>
        <v>77038.761277679994</v>
      </c>
    </row>
    <row r="130" spans="1:3">
      <c r="A130" s="115"/>
      <c r="B130" s="53" t="s">
        <v>542</v>
      </c>
      <c r="C130" s="54">
        <v>12</v>
      </c>
    </row>
    <row r="131" spans="1:3">
      <c r="A131" s="115"/>
      <c r="B131" s="53" t="s">
        <v>543</v>
      </c>
      <c r="C131" s="55">
        <f>C127+C128+C129</f>
        <v>719028.43859168002</v>
      </c>
    </row>
    <row r="132" spans="1:3">
      <c r="A132" s="115"/>
      <c r="B132" s="53" t="s">
        <v>544</v>
      </c>
      <c r="C132" s="55">
        <f>C131*1.2</f>
        <v>862834.12631001603</v>
      </c>
    </row>
    <row r="133" spans="1:3" ht="45">
      <c r="A133" s="118"/>
      <c r="B133" s="53" t="s">
        <v>545</v>
      </c>
      <c r="C133" s="56">
        <f>C11</f>
        <v>731721.66000000015</v>
      </c>
    </row>
    <row r="134" spans="1:3">
      <c r="A134" s="133" t="s">
        <v>546</v>
      </c>
      <c r="B134" s="119" t="s">
        <v>547</v>
      </c>
      <c r="C134" s="119"/>
    </row>
    <row r="135" spans="1:3">
      <c r="A135" s="134"/>
      <c r="B135" s="51" t="s">
        <v>548</v>
      </c>
      <c r="C135" s="52">
        <f>C147/C149*100</f>
        <v>4.1079263141215892</v>
      </c>
    </row>
    <row r="136" spans="1:3">
      <c r="A136" s="134"/>
      <c r="B136" s="51" t="s">
        <v>549</v>
      </c>
      <c r="C136" s="52">
        <f>C148/C149*100</f>
        <v>4.9295115769459068</v>
      </c>
    </row>
    <row r="137" spans="1:3">
      <c r="A137" s="134"/>
      <c r="B137" s="53" t="s">
        <v>550</v>
      </c>
      <c r="C137" s="54">
        <v>13805.56</v>
      </c>
    </row>
    <row r="138" spans="1:3" ht="30">
      <c r="A138" s="134"/>
      <c r="B138" s="53" t="s">
        <v>551</v>
      </c>
      <c r="C138" s="54">
        <f>C137*0.22</f>
        <v>3037.2231999999999</v>
      </c>
    </row>
    <row r="139" spans="1:3">
      <c r="A139" s="134"/>
      <c r="B139" s="53" t="s">
        <v>531</v>
      </c>
      <c r="C139" s="54">
        <f>C137*0.4</f>
        <v>5522.2240000000002</v>
      </c>
    </row>
    <row r="140" spans="1:3">
      <c r="A140" s="134"/>
      <c r="B140" s="53" t="s">
        <v>552</v>
      </c>
      <c r="C140" s="54">
        <v>16.93</v>
      </c>
    </row>
    <row r="141" spans="1:3">
      <c r="A141" s="134"/>
      <c r="B141" s="53" t="s">
        <v>533</v>
      </c>
      <c r="C141" s="54">
        <v>0</v>
      </c>
    </row>
    <row r="142" spans="1:3">
      <c r="A142" s="134"/>
      <c r="B142" s="53" t="s">
        <v>538</v>
      </c>
      <c r="C142" s="54">
        <v>0</v>
      </c>
    </row>
    <row r="143" spans="1:3">
      <c r="A143" s="134"/>
      <c r="B143" s="53" t="s">
        <v>539</v>
      </c>
      <c r="C143" s="54">
        <f>C137+C138+C140+C142+C139</f>
        <v>22381.9372</v>
      </c>
    </row>
    <row r="144" spans="1:3">
      <c r="A144" s="134"/>
      <c r="B144" s="53" t="s">
        <v>540</v>
      </c>
      <c r="C144" s="54">
        <f>C143*0.13</f>
        <v>2909.651836</v>
      </c>
    </row>
    <row r="145" spans="1:3">
      <c r="A145" s="134"/>
      <c r="B145" s="53" t="s">
        <v>541</v>
      </c>
      <c r="C145" s="54">
        <f>(C143+C144)*0.12</f>
        <v>3034.9906843200001</v>
      </c>
    </row>
    <row r="146" spans="1:3">
      <c r="A146" s="134"/>
      <c r="B146" s="53" t="s">
        <v>553</v>
      </c>
      <c r="C146" s="54">
        <v>12</v>
      </c>
    </row>
    <row r="147" spans="1:3">
      <c r="A147" s="134"/>
      <c r="B147" s="53" t="s">
        <v>554</v>
      </c>
      <c r="C147" s="55">
        <f>C143+C144+C145</f>
        <v>28326.579720320002</v>
      </c>
    </row>
    <row r="148" spans="1:3">
      <c r="A148" s="134"/>
      <c r="B148" s="53" t="s">
        <v>555</v>
      </c>
      <c r="C148" s="55">
        <f>C147*1.2</f>
        <v>33991.895664383999</v>
      </c>
    </row>
    <row r="149" spans="1:3" ht="105">
      <c r="A149" s="135"/>
      <c r="B149" s="53" t="s">
        <v>556</v>
      </c>
      <c r="C149" s="56">
        <f>C75+C51</f>
        <v>689559.1</v>
      </c>
    </row>
    <row r="150" spans="1:3">
      <c r="A150" s="57" t="s">
        <v>557</v>
      </c>
      <c r="B150" s="119" t="s">
        <v>558</v>
      </c>
      <c r="C150" s="119"/>
    </row>
    <row r="151" spans="1:3">
      <c r="A151" s="58" t="s">
        <v>559</v>
      </c>
      <c r="B151" s="51" t="s">
        <v>560</v>
      </c>
      <c r="C151" s="52">
        <v>0</v>
      </c>
    </row>
    <row r="152" spans="1:3">
      <c r="A152" s="58" t="s">
        <v>561</v>
      </c>
      <c r="B152" s="51" t="s">
        <v>562</v>
      </c>
      <c r="C152" s="52">
        <v>0</v>
      </c>
    </row>
    <row r="153" spans="1:3" ht="30">
      <c r="A153" s="58" t="s">
        <v>563</v>
      </c>
      <c r="B153" s="53" t="s">
        <v>564</v>
      </c>
      <c r="C153" s="54">
        <v>0</v>
      </c>
    </row>
    <row r="154" spans="1:3" ht="30">
      <c r="A154" s="58" t="s">
        <v>565</v>
      </c>
      <c r="B154" s="53" t="s">
        <v>566</v>
      </c>
      <c r="C154" s="54">
        <v>0</v>
      </c>
    </row>
    <row r="155" spans="1:3" ht="30">
      <c r="A155" s="58" t="s">
        <v>567</v>
      </c>
      <c r="B155" s="53" t="s">
        <v>568</v>
      </c>
      <c r="C155" s="54">
        <v>0</v>
      </c>
    </row>
    <row r="156" spans="1:3">
      <c r="A156" s="58" t="s">
        <v>569</v>
      </c>
      <c r="B156" s="53" t="s">
        <v>570</v>
      </c>
      <c r="C156" s="54">
        <v>0</v>
      </c>
    </row>
    <row r="157" spans="1:3" ht="30">
      <c r="A157" s="58" t="s">
        <v>571</v>
      </c>
      <c r="B157" s="53" t="s">
        <v>572</v>
      </c>
      <c r="C157" s="54">
        <v>0</v>
      </c>
    </row>
    <row r="158" spans="1:3" ht="30">
      <c r="A158" s="58" t="s">
        <v>573</v>
      </c>
      <c r="B158" s="53" t="s">
        <v>574</v>
      </c>
      <c r="C158" s="54">
        <v>0</v>
      </c>
    </row>
    <row r="159" spans="1:3" ht="30">
      <c r="A159" s="58" t="s">
        <v>575</v>
      </c>
      <c r="B159" s="53" t="s">
        <v>576</v>
      </c>
      <c r="C159" s="54">
        <v>0</v>
      </c>
    </row>
    <row r="160" spans="1:3" ht="30">
      <c r="A160" s="58" t="s">
        <v>577</v>
      </c>
      <c r="B160" s="53" t="s">
        <v>578</v>
      </c>
      <c r="C160" s="54">
        <v>0</v>
      </c>
    </row>
    <row r="161" spans="1:3" ht="30">
      <c r="A161" s="59"/>
      <c r="B161" s="53" t="s">
        <v>579</v>
      </c>
      <c r="C161" s="54">
        <v>0</v>
      </c>
    </row>
    <row r="162" spans="1:3">
      <c r="A162" s="59"/>
      <c r="B162" s="53" t="s">
        <v>580</v>
      </c>
      <c r="C162" s="54">
        <v>0</v>
      </c>
    </row>
    <row r="163" spans="1:3" ht="60">
      <c r="A163" s="59"/>
      <c r="B163" s="53" t="s">
        <v>581</v>
      </c>
      <c r="C163" s="54">
        <v>0</v>
      </c>
    </row>
    <row r="164" spans="1:3" ht="30">
      <c r="A164" s="59"/>
      <c r="B164" s="53" t="s">
        <v>582</v>
      </c>
      <c r="C164" s="54">
        <v>0</v>
      </c>
    </row>
    <row r="165" spans="1:3">
      <c r="A165" s="59"/>
      <c r="B165" s="53" t="s">
        <v>583</v>
      </c>
      <c r="C165" s="54">
        <v>0</v>
      </c>
    </row>
    <row r="166" spans="1:3">
      <c r="A166" s="59"/>
      <c r="B166" s="53" t="s">
        <v>584</v>
      </c>
      <c r="C166" s="54">
        <v>0</v>
      </c>
    </row>
    <row r="167" spans="1:3">
      <c r="A167" s="59"/>
      <c r="B167" s="53" t="s">
        <v>585</v>
      </c>
      <c r="C167" s="54">
        <v>0</v>
      </c>
    </row>
    <row r="168" spans="1:3">
      <c r="A168" s="59"/>
      <c r="B168" s="53" t="s">
        <v>586</v>
      </c>
      <c r="C168" s="54">
        <v>0</v>
      </c>
    </row>
    <row r="169" spans="1:3">
      <c r="B169" s="53" t="s">
        <v>587</v>
      </c>
      <c r="C169" s="54">
        <v>0</v>
      </c>
    </row>
    <row r="170" spans="1:3">
      <c r="B170" s="53" t="s">
        <v>540</v>
      </c>
      <c r="C170" s="54">
        <v>0</v>
      </c>
    </row>
    <row r="171" spans="1:3">
      <c r="B171" s="53" t="s">
        <v>541</v>
      </c>
      <c r="C171" s="54">
        <v>0</v>
      </c>
    </row>
    <row r="172" spans="1:3">
      <c r="B172" s="53" t="s">
        <v>553</v>
      </c>
      <c r="C172" s="54">
        <v>12</v>
      </c>
    </row>
    <row r="173" spans="1:3">
      <c r="B173" s="53" t="s">
        <v>543</v>
      </c>
      <c r="C173" s="55">
        <v>0</v>
      </c>
    </row>
    <row r="174" spans="1:3">
      <c r="B174" s="53" t="s">
        <v>555</v>
      </c>
      <c r="C174" s="55">
        <v>0</v>
      </c>
    </row>
    <row r="175" spans="1:3" ht="45">
      <c r="B175" s="53" t="s">
        <v>545</v>
      </c>
      <c r="C175" s="54">
        <f>C133</f>
        <v>731721.66000000015</v>
      </c>
    </row>
    <row r="176" spans="1:3">
      <c r="A176" s="60" t="s">
        <v>557</v>
      </c>
      <c r="B176" s="119" t="s">
        <v>588</v>
      </c>
      <c r="C176" s="119"/>
    </row>
    <row r="177" spans="1:3">
      <c r="A177" s="58" t="s">
        <v>589</v>
      </c>
      <c r="B177" s="61" t="s">
        <v>590</v>
      </c>
      <c r="C177" s="52">
        <v>0</v>
      </c>
    </row>
    <row r="178" spans="1:3">
      <c r="A178" s="58" t="s">
        <v>591</v>
      </c>
      <c r="B178" s="51" t="s">
        <v>592</v>
      </c>
      <c r="C178" s="52">
        <v>0</v>
      </c>
    </row>
    <row r="179" spans="1:3">
      <c r="A179" s="58" t="s">
        <v>593</v>
      </c>
      <c r="B179" s="53" t="s">
        <v>594</v>
      </c>
      <c r="C179" s="54">
        <v>0</v>
      </c>
    </row>
    <row r="180" spans="1:3" ht="30">
      <c r="A180" s="58" t="s">
        <v>595</v>
      </c>
      <c r="B180" s="53" t="s">
        <v>530</v>
      </c>
      <c r="C180" s="54">
        <v>0</v>
      </c>
    </row>
    <row r="181" spans="1:3">
      <c r="B181" s="53" t="s">
        <v>531</v>
      </c>
      <c r="C181" s="54">
        <v>0</v>
      </c>
    </row>
    <row r="182" spans="1:3">
      <c r="B182" s="53" t="s">
        <v>552</v>
      </c>
      <c r="C182" s="54">
        <v>0</v>
      </c>
    </row>
    <row r="183" spans="1:3">
      <c r="B183" s="53" t="s">
        <v>533</v>
      </c>
      <c r="C183" s="54">
        <v>0</v>
      </c>
    </row>
    <row r="184" spans="1:3">
      <c r="B184" s="53" t="s">
        <v>538</v>
      </c>
      <c r="C184" s="54">
        <v>0</v>
      </c>
    </row>
    <row r="185" spans="1:3">
      <c r="B185" s="53" t="s">
        <v>540</v>
      </c>
      <c r="C185" s="54"/>
    </row>
    <row r="186" spans="1:3">
      <c r="B186" s="53" t="s">
        <v>596</v>
      </c>
      <c r="C186" s="54">
        <v>0</v>
      </c>
    </row>
    <row r="187" spans="1:3">
      <c r="B187" s="53" t="s">
        <v>553</v>
      </c>
      <c r="C187" s="54">
        <v>12</v>
      </c>
    </row>
    <row r="188" spans="1:3">
      <c r="B188" s="53" t="s">
        <v>543</v>
      </c>
      <c r="C188" s="55">
        <v>0</v>
      </c>
    </row>
    <row r="189" spans="1:3">
      <c r="B189" s="53" t="s">
        <v>544</v>
      </c>
      <c r="C189" s="55">
        <v>0</v>
      </c>
    </row>
    <row r="190" spans="1:3" ht="45">
      <c r="B190" s="53" t="s">
        <v>545</v>
      </c>
      <c r="C190" s="54">
        <f>C175</f>
        <v>731721.66000000015</v>
      </c>
    </row>
    <row r="191" spans="1:3">
      <c r="A191" s="60" t="s">
        <v>557</v>
      </c>
      <c r="B191" s="119" t="s">
        <v>597</v>
      </c>
      <c r="C191" s="119"/>
    </row>
    <row r="192" spans="1:3">
      <c r="A192" s="58" t="s">
        <v>598</v>
      </c>
      <c r="B192" s="51" t="s">
        <v>599</v>
      </c>
      <c r="C192" s="52">
        <f>C201/C203*100</f>
        <v>68.529937413160511</v>
      </c>
    </row>
    <row r="193" spans="1:3">
      <c r="A193" s="58" t="s">
        <v>600</v>
      </c>
      <c r="B193" s="51" t="s">
        <v>601</v>
      </c>
      <c r="C193" s="52">
        <f>C202/C203*100</f>
        <v>82.235924895792607</v>
      </c>
    </row>
    <row r="194" spans="1:3" ht="90">
      <c r="A194" s="58" t="s">
        <v>602</v>
      </c>
      <c r="B194" s="53" t="s">
        <v>603</v>
      </c>
      <c r="C194" s="54">
        <v>21863.3</v>
      </c>
    </row>
    <row r="195" spans="1:3" ht="90">
      <c r="B195" s="53" t="s">
        <v>604</v>
      </c>
      <c r="C195" s="54">
        <v>1150.7</v>
      </c>
    </row>
    <row r="196" spans="1:3">
      <c r="B196" s="53" t="s">
        <v>605</v>
      </c>
      <c r="C196" s="54">
        <v>19</v>
      </c>
    </row>
    <row r="197" spans="1:3">
      <c r="B197" s="53" t="s">
        <v>539</v>
      </c>
      <c r="C197" s="54">
        <f>C194</f>
        <v>21863.3</v>
      </c>
    </row>
    <row r="198" spans="1:3">
      <c r="B198" s="53" t="s">
        <v>540</v>
      </c>
      <c r="C198" s="54">
        <f>C197*0.13</f>
        <v>2842.2289999999998</v>
      </c>
    </row>
    <row r="199" spans="1:3">
      <c r="B199" s="53" t="s">
        <v>596</v>
      </c>
      <c r="C199" s="54">
        <v>0</v>
      </c>
    </row>
    <row r="200" spans="1:3">
      <c r="B200" s="53" t="s">
        <v>553</v>
      </c>
      <c r="C200" s="54">
        <v>0</v>
      </c>
    </row>
    <row r="201" spans="1:3">
      <c r="B201" s="53" t="s">
        <v>543</v>
      </c>
      <c r="C201" s="55">
        <f>C194+C198+C199</f>
        <v>24705.528999999999</v>
      </c>
    </row>
    <row r="202" spans="1:3">
      <c r="B202" s="53" t="s">
        <v>544</v>
      </c>
      <c r="C202" s="55">
        <f>C201*1.2</f>
        <v>29646.634799999996</v>
      </c>
    </row>
    <row r="203" spans="1:3" ht="60">
      <c r="B203" s="53" t="s">
        <v>606</v>
      </c>
      <c r="C203" s="56">
        <f>C70</f>
        <v>36050.71</v>
      </c>
    </row>
    <row r="204" spans="1:3">
      <c r="A204" s="62" t="s">
        <v>557</v>
      </c>
      <c r="B204" s="119" t="s">
        <v>607</v>
      </c>
      <c r="C204" s="119"/>
    </row>
    <row r="205" spans="1:3">
      <c r="A205" s="63" t="s">
        <v>600</v>
      </c>
      <c r="B205" s="51" t="s">
        <v>608</v>
      </c>
      <c r="C205" s="52">
        <f>C217/C219*100</f>
        <v>9.4312101901698533</v>
      </c>
    </row>
    <row r="206" spans="1:3">
      <c r="A206" s="58" t="s">
        <v>609</v>
      </c>
      <c r="B206" s="51" t="s">
        <v>610</v>
      </c>
      <c r="C206" s="52">
        <f>C218/C219*100</f>
        <v>11.317452228203823</v>
      </c>
    </row>
    <row r="207" spans="1:3">
      <c r="A207" s="58" t="s">
        <v>611</v>
      </c>
      <c r="B207" s="53" t="s">
        <v>612</v>
      </c>
      <c r="C207" s="54">
        <f>33659.05</f>
        <v>33659.050000000003</v>
      </c>
    </row>
    <row r="208" spans="1:3" ht="30">
      <c r="A208" s="58" t="s">
        <v>613</v>
      </c>
      <c r="B208" s="53" t="s">
        <v>614</v>
      </c>
      <c r="C208" s="54">
        <f>C207*0.22</f>
        <v>7404.9910000000009</v>
      </c>
    </row>
    <row r="209" spans="1:3">
      <c r="A209" s="44"/>
      <c r="B209" s="53" t="s">
        <v>531</v>
      </c>
      <c r="C209" s="54">
        <f>C207*0.4</f>
        <v>13463.620000000003</v>
      </c>
    </row>
    <row r="210" spans="1:3">
      <c r="A210" s="44"/>
      <c r="B210" s="53" t="s">
        <v>552</v>
      </c>
      <c r="C210" s="54">
        <v>0</v>
      </c>
    </row>
    <row r="211" spans="1:3">
      <c r="A211" s="44"/>
      <c r="B211" s="53" t="s">
        <v>615</v>
      </c>
      <c r="C211" s="54">
        <v>0</v>
      </c>
    </row>
    <row r="212" spans="1:3" ht="30">
      <c r="A212" s="44"/>
      <c r="B212" s="53" t="s">
        <v>616</v>
      </c>
      <c r="C212" s="54">
        <v>0</v>
      </c>
    </row>
    <row r="213" spans="1:3">
      <c r="A213" s="44"/>
      <c r="B213" s="53" t="s">
        <v>539</v>
      </c>
      <c r="C213" s="54">
        <f>C207+C208+C209</f>
        <v>54527.661000000007</v>
      </c>
    </row>
    <row r="214" spans="1:3">
      <c r="A214" s="44"/>
      <c r="B214" s="53" t="s">
        <v>540</v>
      </c>
      <c r="C214" s="54">
        <f>C213*0.13</f>
        <v>7088.5959300000013</v>
      </c>
    </row>
    <row r="215" spans="1:3">
      <c r="B215" s="53" t="s">
        <v>596</v>
      </c>
      <c r="C215" s="56">
        <f>(C213+C214)*0.12</f>
        <v>7393.950831600001</v>
      </c>
    </row>
    <row r="216" spans="1:3">
      <c r="B216" s="53" t="s">
        <v>617</v>
      </c>
      <c r="C216" s="54">
        <v>12</v>
      </c>
    </row>
    <row r="217" spans="1:3">
      <c r="B217" s="53" t="s">
        <v>543</v>
      </c>
      <c r="C217" s="55">
        <f>C213+C214+C215</f>
        <v>69010.207761600017</v>
      </c>
    </row>
    <row r="218" spans="1:3">
      <c r="B218" s="53" t="s">
        <v>544</v>
      </c>
      <c r="C218" s="55">
        <f>C217*1.2</f>
        <v>82812.249313920023</v>
      </c>
    </row>
    <row r="219" spans="1:3" ht="60" customHeight="1">
      <c r="B219" s="53" t="s">
        <v>606</v>
      </c>
      <c r="C219" s="56">
        <f>C190</f>
        <v>731721.66000000015</v>
      </c>
    </row>
    <row r="220" spans="1:3">
      <c r="A220" s="62" t="s">
        <v>618</v>
      </c>
      <c r="B220" s="119" t="s">
        <v>619</v>
      </c>
      <c r="C220" s="119"/>
    </row>
    <row r="221" spans="1:3">
      <c r="A221" s="63" t="s">
        <v>598</v>
      </c>
      <c r="B221" s="51" t="s">
        <v>620</v>
      </c>
      <c r="C221" s="52">
        <f>C326/C328*100</f>
        <v>115.79447030522508</v>
      </c>
    </row>
    <row r="222" spans="1:3">
      <c r="A222" s="58" t="s">
        <v>600</v>
      </c>
      <c r="B222" s="51" t="s">
        <v>621</v>
      </c>
      <c r="C222" s="52">
        <f>C327/C328*100</f>
        <v>138.95336436627008</v>
      </c>
    </row>
    <row r="223" spans="1:3" ht="30" customHeight="1">
      <c r="A223" s="58" t="s">
        <v>622</v>
      </c>
      <c r="B223" s="119" t="s">
        <v>623</v>
      </c>
      <c r="C223" s="119"/>
    </row>
    <row r="224" spans="1:3">
      <c r="A224" s="58" t="s">
        <v>624</v>
      </c>
      <c r="B224" s="51" t="s">
        <v>625</v>
      </c>
      <c r="C224" s="64">
        <f>C234+C235+C236</f>
        <v>166854.50210912002</v>
      </c>
    </row>
    <row r="225" spans="1:3">
      <c r="A225" s="58" t="s">
        <v>626</v>
      </c>
      <c r="B225" s="53" t="s">
        <v>627</v>
      </c>
      <c r="C225" s="54">
        <v>78328.210000000006</v>
      </c>
    </row>
    <row r="226" spans="1:3" ht="30">
      <c r="A226" s="58" t="s">
        <v>628</v>
      </c>
      <c r="B226" s="53" t="s">
        <v>629</v>
      </c>
      <c r="C226" s="54">
        <f>C225*0.22</f>
        <v>17232.206200000001</v>
      </c>
    </row>
    <row r="227" spans="1:3">
      <c r="A227" s="58" t="s">
        <v>630</v>
      </c>
      <c r="B227" s="53" t="s">
        <v>531</v>
      </c>
      <c r="C227" s="54">
        <f>C225*0.4</f>
        <v>31331.284000000003</v>
      </c>
    </row>
    <row r="228" spans="1:3">
      <c r="A228" s="58" t="s">
        <v>631</v>
      </c>
      <c r="B228" s="53" t="s">
        <v>533</v>
      </c>
      <c r="C228" s="54">
        <v>0</v>
      </c>
    </row>
    <row r="229" spans="1:3" ht="28.5">
      <c r="A229" s="65" t="s">
        <v>632</v>
      </c>
      <c r="B229" s="53" t="s">
        <v>633</v>
      </c>
      <c r="C229" s="54">
        <f>C230+C231</f>
        <v>4946.5600000000004</v>
      </c>
    </row>
    <row r="230" spans="1:3">
      <c r="A230" s="58" t="s">
        <v>634</v>
      </c>
      <c r="B230" s="53" t="s">
        <v>635</v>
      </c>
      <c r="C230" s="54">
        <v>137.56</v>
      </c>
    </row>
    <row r="231" spans="1:3">
      <c r="A231" s="58" t="s">
        <v>636</v>
      </c>
      <c r="B231" s="53" t="s">
        <v>637</v>
      </c>
      <c r="C231" s="54">
        <v>4809</v>
      </c>
    </row>
    <row r="232" spans="1:3" ht="30">
      <c r="A232" s="58" t="s">
        <v>638</v>
      </c>
      <c r="B232" s="53" t="s">
        <v>639</v>
      </c>
      <c r="C232" s="54">
        <v>0</v>
      </c>
    </row>
    <row r="233" spans="1:3">
      <c r="A233" s="58" t="s">
        <v>640</v>
      </c>
      <c r="B233" s="53" t="s">
        <v>641</v>
      </c>
      <c r="C233" s="54">
        <v>0</v>
      </c>
    </row>
    <row r="234" spans="1:3">
      <c r="A234" s="58" t="s">
        <v>642</v>
      </c>
      <c r="B234" s="53" t="s">
        <v>539</v>
      </c>
      <c r="C234" s="54">
        <f>C225+C226+C229+C227</f>
        <v>131838.26020000002</v>
      </c>
    </row>
    <row r="235" spans="1:3">
      <c r="A235" s="58"/>
      <c r="B235" s="53" t="s">
        <v>540</v>
      </c>
      <c r="C235" s="54">
        <f>(C225+C226+C227+C229)*0.13</f>
        <v>17138.973826000001</v>
      </c>
    </row>
    <row r="236" spans="1:3">
      <c r="A236" s="58" t="s">
        <v>643</v>
      </c>
      <c r="B236" s="53" t="s">
        <v>644</v>
      </c>
      <c r="C236" s="54">
        <f>(C234+C235)*0.12</f>
        <v>17877.268083120001</v>
      </c>
    </row>
    <row r="237" spans="1:3">
      <c r="B237" s="53" t="s">
        <v>542</v>
      </c>
      <c r="C237" s="54">
        <v>12</v>
      </c>
    </row>
    <row r="238" spans="1:3" ht="31.5" customHeight="1">
      <c r="B238" s="119" t="s">
        <v>645</v>
      </c>
      <c r="C238" s="119"/>
    </row>
    <row r="239" spans="1:3">
      <c r="B239" s="51" t="s">
        <v>646</v>
      </c>
      <c r="C239" s="64">
        <f>C249+C250+C251</f>
        <v>172374.64381088002</v>
      </c>
    </row>
    <row r="240" spans="1:3">
      <c r="B240" s="53" t="s">
        <v>647</v>
      </c>
      <c r="C240" s="54">
        <v>79133.289999999994</v>
      </c>
    </row>
    <row r="241" spans="2:3" ht="30">
      <c r="B241" s="53" t="s">
        <v>629</v>
      </c>
      <c r="C241" s="54">
        <f>C240*0.22</f>
        <v>17409.323799999998</v>
      </c>
    </row>
    <row r="242" spans="2:3">
      <c r="B242" s="53" t="s">
        <v>531</v>
      </c>
      <c r="C242" s="54">
        <f>C240*0.4</f>
        <v>31653.315999999999</v>
      </c>
    </row>
    <row r="243" spans="2:3">
      <c r="B243" s="53" t="s">
        <v>533</v>
      </c>
      <c r="C243" s="54">
        <v>0</v>
      </c>
    </row>
    <row r="244" spans="2:3">
      <c r="B244" s="53" t="s">
        <v>633</v>
      </c>
      <c r="C244" s="54">
        <f>C245+C246</f>
        <v>8004.01</v>
      </c>
    </row>
    <row r="245" spans="2:3">
      <c r="B245" s="53" t="s">
        <v>635</v>
      </c>
      <c r="C245" s="54">
        <v>219.01</v>
      </c>
    </row>
    <row r="246" spans="2:3">
      <c r="B246" s="53" t="s">
        <v>648</v>
      </c>
      <c r="C246" s="54">
        <v>7785</v>
      </c>
    </row>
    <row r="247" spans="2:3" ht="30">
      <c r="B247" s="53" t="s">
        <v>649</v>
      </c>
      <c r="C247" s="54">
        <v>0</v>
      </c>
    </row>
    <row r="248" spans="2:3">
      <c r="B248" s="53" t="s">
        <v>650</v>
      </c>
      <c r="C248" s="54">
        <v>0</v>
      </c>
    </row>
    <row r="249" spans="2:3">
      <c r="B249" s="53" t="s">
        <v>539</v>
      </c>
      <c r="C249" s="54">
        <f>C240+C241+C244+C242</f>
        <v>136199.93979999999</v>
      </c>
    </row>
    <row r="250" spans="2:3">
      <c r="B250" s="53" t="s">
        <v>540</v>
      </c>
      <c r="C250" s="54">
        <f>(C240+C241+C242+C244)*0.13</f>
        <v>17705.992173999999</v>
      </c>
    </row>
    <row r="251" spans="2:3">
      <c r="B251" s="53" t="s">
        <v>596</v>
      </c>
      <c r="C251" s="54">
        <f>(C249+C250)*0.12</f>
        <v>18468.71183688</v>
      </c>
    </row>
    <row r="252" spans="2:3">
      <c r="B252" s="53" t="s">
        <v>553</v>
      </c>
      <c r="C252" s="54">
        <v>12</v>
      </c>
    </row>
    <row r="253" spans="2:3" ht="28.5" customHeight="1">
      <c r="B253" s="119" t="s">
        <v>651</v>
      </c>
      <c r="C253" s="119"/>
    </row>
    <row r="254" spans="2:3">
      <c r="B254" s="51" t="s">
        <v>652</v>
      </c>
      <c r="C254" s="64">
        <f>C262+C263+C264</f>
        <v>172836.70196799998</v>
      </c>
    </row>
    <row r="255" spans="2:3">
      <c r="B255" s="53" t="s">
        <v>647</v>
      </c>
      <c r="C255" s="54">
        <v>79633.5</v>
      </c>
    </row>
    <row r="256" spans="2:3" ht="30">
      <c r="B256" s="53" t="s">
        <v>629</v>
      </c>
      <c r="C256" s="54">
        <f>C255*0.22</f>
        <v>17519.37</v>
      </c>
    </row>
    <row r="257" spans="2:3">
      <c r="B257" s="53" t="s">
        <v>531</v>
      </c>
      <c r="C257" s="54">
        <f>C255*0.4</f>
        <v>31853.4</v>
      </c>
    </row>
    <row r="258" spans="2:3">
      <c r="B258" s="53" t="s">
        <v>533</v>
      </c>
      <c r="C258" s="54">
        <v>0</v>
      </c>
    </row>
    <row r="259" spans="2:3">
      <c r="B259" s="53" t="s">
        <v>653</v>
      </c>
      <c r="C259" s="54">
        <f>C260+C261</f>
        <v>7558.76</v>
      </c>
    </row>
    <row r="260" spans="2:3">
      <c r="B260" s="53" t="s">
        <v>654</v>
      </c>
      <c r="C260" s="54">
        <v>532.76</v>
      </c>
    </row>
    <row r="261" spans="2:3">
      <c r="B261" s="53" t="s">
        <v>637</v>
      </c>
      <c r="C261" s="54">
        <v>7026</v>
      </c>
    </row>
    <row r="262" spans="2:3">
      <c r="B262" s="53" t="s">
        <v>539</v>
      </c>
      <c r="C262" s="54">
        <f>C255+C256+C259+C257</f>
        <v>136565.03</v>
      </c>
    </row>
    <row r="263" spans="2:3">
      <c r="B263" s="53" t="s">
        <v>540</v>
      </c>
      <c r="C263" s="54">
        <f>C262*0.13</f>
        <v>17753.4539</v>
      </c>
    </row>
    <row r="264" spans="2:3">
      <c r="B264" s="53" t="s">
        <v>655</v>
      </c>
      <c r="C264" s="54">
        <f>(C262+C263)*0.12</f>
        <v>18518.218067999998</v>
      </c>
    </row>
    <row r="265" spans="2:3">
      <c r="B265" s="53" t="s">
        <v>542</v>
      </c>
      <c r="C265" s="54">
        <v>12</v>
      </c>
    </row>
    <row r="266" spans="2:3" ht="28.5" customHeight="1">
      <c r="B266" s="119" t="s">
        <v>656</v>
      </c>
      <c r="C266" s="119"/>
    </row>
    <row r="267" spans="2:3">
      <c r="B267" s="51" t="s">
        <v>657</v>
      </c>
      <c r="C267" s="64">
        <f>C277+C278+C279</f>
        <v>165140.45041759999</v>
      </c>
    </row>
    <row r="268" spans="2:3">
      <c r="B268" s="53" t="s">
        <v>647</v>
      </c>
      <c r="C268" s="54">
        <v>76664.05</v>
      </c>
    </row>
    <row r="269" spans="2:3" ht="30">
      <c r="B269" s="53" t="s">
        <v>629</v>
      </c>
      <c r="C269" s="54">
        <f>C268*0.22</f>
        <v>16866.091</v>
      </c>
    </row>
    <row r="270" spans="2:3">
      <c r="B270" s="53" t="s">
        <v>531</v>
      </c>
      <c r="C270" s="54">
        <f>C268*0.4</f>
        <v>30665.620000000003</v>
      </c>
    </row>
    <row r="271" spans="2:3">
      <c r="B271" s="53" t="s">
        <v>533</v>
      </c>
      <c r="C271" s="54">
        <v>0</v>
      </c>
    </row>
    <row r="272" spans="2:3">
      <c r="B272" s="53" t="s">
        <v>658</v>
      </c>
      <c r="C272" s="54">
        <f>C273+C274</f>
        <v>6288.16</v>
      </c>
    </row>
    <row r="273" spans="2:3">
      <c r="B273" s="53" t="s">
        <v>635</v>
      </c>
      <c r="C273" s="54">
        <v>187.91</v>
      </c>
    </row>
    <row r="274" spans="2:3">
      <c r="B274" s="53" t="s">
        <v>648</v>
      </c>
      <c r="C274" s="54">
        <v>6100.25</v>
      </c>
    </row>
    <row r="275" spans="2:3" ht="30">
      <c r="B275" s="53" t="s">
        <v>659</v>
      </c>
      <c r="C275" s="54">
        <v>0</v>
      </c>
    </row>
    <row r="276" spans="2:3">
      <c r="B276" s="53" t="s">
        <v>660</v>
      </c>
      <c r="C276" s="54">
        <v>0</v>
      </c>
    </row>
    <row r="277" spans="2:3">
      <c r="B277" s="53" t="s">
        <v>539</v>
      </c>
      <c r="C277" s="54">
        <f>C268+C269+C272+C270</f>
        <v>130483.921</v>
      </c>
    </row>
    <row r="278" spans="2:3">
      <c r="B278" s="53" t="s">
        <v>540</v>
      </c>
      <c r="C278" s="54">
        <f>C277*0.13</f>
        <v>16962.909729999999</v>
      </c>
    </row>
    <row r="279" spans="2:3">
      <c r="B279" s="53" t="s">
        <v>541</v>
      </c>
      <c r="C279" s="54">
        <f>(C277+C278)*0.12</f>
        <v>17693.619687599999</v>
      </c>
    </row>
    <row r="280" spans="2:3">
      <c r="B280" s="53" t="s">
        <v>542</v>
      </c>
      <c r="C280" s="54">
        <v>12</v>
      </c>
    </row>
    <row r="281" spans="2:3" ht="30" customHeight="1">
      <c r="B281" s="119" t="s">
        <v>661</v>
      </c>
      <c r="C281" s="119"/>
    </row>
    <row r="282" spans="2:3">
      <c r="B282" s="51" t="s">
        <v>662</v>
      </c>
      <c r="C282" s="64">
        <v>0</v>
      </c>
    </row>
    <row r="283" spans="2:3">
      <c r="B283" s="53" t="s">
        <v>647</v>
      </c>
      <c r="C283" s="54">
        <v>0</v>
      </c>
    </row>
    <row r="284" spans="2:3" ht="30">
      <c r="B284" s="53" t="s">
        <v>629</v>
      </c>
      <c r="C284" s="54">
        <v>0</v>
      </c>
    </row>
    <row r="285" spans="2:3">
      <c r="B285" s="53" t="s">
        <v>531</v>
      </c>
      <c r="C285" s="54">
        <v>0</v>
      </c>
    </row>
    <row r="286" spans="2:3">
      <c r="B286" s="53" t="s">
        <v>533</v>
      </c>
      <c r="C286" s="54">
        <v>0</v>
      </c>
    </row>
    <row r="287" spans="2:3">
      <c r="B287" s="53" t="s">
        <v>663</v>
      </c>
      <c r="C287" s="54">
        <v>0</v>
      </c>
    </row>
    <row r="288" spans="2:3">
      <c r="B288" s="53" t="s">
        <v>654</v>
      </c>
      <c r="C288" s="54">
        <v>0</v>
      </c>
    </row>
    <row r="289" spans="2:3">
      <c r="B289" s="53" t="s">
        <v>637</v>
      </c>
      <c r="C289" s="54">
        <v>0</v>
      </c>
    </row>
    <row r="290" spans="2:3">
      <c r="B290" s="53" t="s">
        <v>539</v>
      </c>
      <c r="C290" s="54">
        <v>0</v>
      </c>
    </row>
    <row r="291" spans="2:3">
      <c r="B291" s="53" t="s">
        <v>540</v>
      </c>
      <c r="C291" s="54">
        <v>0</v>
      </c>
    </row>
    <row r="292" spans="2:3">
      <c r="B292" s="53" t="s">
        <v>541</v>
      </c>
      <c r="C292" s="54">
        <v>0</v>
      </c>
    </row>
    <row r="293" spans="2:3">
      <c r="B293" s="53" t="s">
        <v>542</v>
      </c>
      <c r="C293" s="54">
        <v>12</v>
      </c>
    </row>
    <row r="294" spans="2:3" ht="28.5" customHeight="1">
      <c r="B294" s="119" t="s">
        <v>664</v>
      </c>
      <c r="C294" s="119"/>
    </row>
    <row r="295" spans="2:3">
      <c r="B295" s="51" t="s">
        <v>657</v>
      </c>
      <c r="C295" s="64">
        <v>0</v>
      </c>
    </row>
    <row r="296" spans="2:3">
      <c r="B296" s="53" t="s">
        <v>647</v>
      </c>
      <c r="C296" s="54">
        <v>0</v>
      </c>
    </row>
    <row r="297" spans="2:3" ht="30">
      <c r="B297" s="53" t="s">
        <v>629</v>
      </c>
      <c r="C297" s="54">
        <v>0</v>
      </c>
    </row>
    <row r="298" spans="2:3">
      <c r="B298" s="53" t="s">
        <v>531</v>
      </c>
      <c r="C298" s="54">
        <v>0</v>
      </c>
    </row>
    <row r="299" spans="2:3">
      <c r="B299" s="53" t="s">
        <v>533</v>
      </c>
      <c r="C299" s="54">
        <v>0</v>
      </c>
    </row>
    <row r="300" spans="2:3">
      <c r="B300" s="53" t="s">
        <v>665</v>
      </c>
      <c r="C300" s="54">
        <v>0</v>
      </c>
    </row>
    <row r="301" spans="2:3">
      <c r="B301" s="53" t="s">
        <v>635</v>
      </c>
      <c r="C301" s="54">
        <v>0</v>
      </c>
    </row>
    <row r="302" spans="2:3">
      <c r="B302" s="53" t="s">
        <v>648</v>
      </c>
      <c r="C302" s="54">
        <v>0</v>
      </c>
    </row>
    <row r="303" spans="2:3" ht="30">
      <c r="B303" s="53" t="s">
        <v>666</v>
      </c>
      <c r="C303" s="54">
        <v>0</v>
      </c>
    </row>
    <row r="304" spans="2:3">
      <c r="B304" s="53" t="s">
        <v>667</v>
      </c>
      <c r="C304" s="54">
        <v>0</v>
      </c>
    </row>
    <row r="305" spans="2:3">
      <c r="B305" s="53" t="s">
        <v>539</v>
      </c>
      <c r="C305" s="54">
        <v>0</v>
      </c>
    </row>
    <row r="306" spans="2:3">
      <c r="B306" s="53" t="s">
        <v>540</v>
      </c>
      <c r="C306" s="54">
        <v>0</v>
      </c>
    </row>
    <row r="307" spans="2:3">
      <c r="B307" s="53" t="s">
        <v>541</v>
      </c>
      <c r="C307" s="54">
        <v>0</v>
      </c>
    </row>
    <row r="308" spans="2:3">
      <c r="B308" s="53" t="s">
        <v>553</v>
      </c>
      <c r="C308" s="54">
        <v>12</v>
      </c>
    </row>
    <row r="309" spans="2:3">
      <c r="B309" s="51" t="s">
        <v>668</v>
      </c>
      <c r="C309" s="64">
        <f>C322+C323+C324</f>
        <v>170086.92199999999</v>
      </c>
    </row>
    <row r="310" spans="2:3">
      <c r="B310" s="51" t="s">
        <v>669</v>
      </c>
      <c r="C310" s="64"/>
    </row>
    <row r="311" spans="2:3">
      <c r="B311" s="53" t="s">
        <v>647</v>
      </c>
      <c r="C311" s="54">
        <v>0</v>
      </c>
    </row>
    <row r="312" spans="2:3" ht="30">
      <c r="B312" s="53" t="s">
        <v>629</v>
      </c>
      <c r="C312" s="54">
        <v>0</v>
      </c>
    </row>
    <row r="313" spans="2:3">
      <c r="B313" s="53" t="s">
        <v>531</v>
      </c>
      <c r="C313" s="54">
        <v>0</v>
      </c>
    </row>
    <row r="314" spans="2:3">
      <c r="B314" s="53" t="s">
        <v>670</v>
      </c>
      <c r="C314" s="54">
        <v>0</v>
      </c>
    </row>
    <row r="315" spans="2:3">
      <c r="B315" s="53" t="s">
        <v>671</v>
      </c>
      <c r="C315" s="54">
        <v>0</v>
      </c>
    </row>
    <row r="316" spans="2:3">
      <c r="B316" s="53" t="s">
        <v>672</v>
      </c>
      <c r="C316" s="54">
        <v>0</v>
      </c>
    </row>
    <row r="317" spans="2:3" ht="30">
      <c r="B317" s="53" t="s">
        <v>673</v>
      </c>
      <c r="C317" s="54">
        <v>30103.88</v>
      </c>
    </row>
    <row r="318" spans="2:3">
      <c r="B318" s="53" t="s">
        <v>674</v>
      </c>
      <c r="C318" s="54">
        <v>30103.88</v>
      </c>
    </row>
    <row r="319" spans="2:3">
      <c r="B319" s="53" t="s">
        <v>675</v>
      </c>
      <c r="C319" s="54">
        <v>30103.88</v>
      </c>
    </row>
    <row r="320" spans="2:3" ht="30">
      <c r="B320" s="53" t="s">
        <v>676</v>
      </c>
      <c r="C320" s="54">
        <v>30103.88</v>
      </c>
    </row>
    <row r="321" spans="1:3" ht="30">
      <c r="B321" s="53" t="s">
        <v>677</v>
      </c>
      <c r="C321" s="54">
        <v>30103.88</v>
      </c>
    </row>
    <row r="322" spans="1:3">
      <c r="B322" s="53" t="s">
        <v>539</v>
      </c>
      <c r="C322" s="54">
        <f>C317+C318+C319+C320+C321</f>
        <v>150519.4</v>
      </c>
    </row>
    <row r="323" spans="1:3">
      <c r="B323" s="53" t="s">
        <v>540</v>
      </c>
      <c r="C323" s="54">
        <f>C322*0.13</f>
        <v>19567.522000000001</v>
      </c>
    </row>
    <row r="324" spans="1:3">
      <c r="B324" s="53" t="s">
        <v>541</v>
      </c>
      <c r="C324" s="54">
        <v>0</v>
      </c>
    </row>
    <row r="325" spans="1:3">
      <c r="B325" s="53" t="s">
        <v>553</v>
      </c>
      <c r="C325" s="54">
        <v>0</v>
      </c>
    </row>
    <row r="326" spans="1:3">
      <c r="B326" s="53" t="s">
        <v>554</v>
      </c>
      <c r="C326" s="55">
        <f>C309+C295+C282+C267+C254+C239+C224</f>
        <v>847293.22030560009</v>
      </c>
    </row>
    <row r="327" spans="1:3">
      <c r="B327" s="53" t="s">
        <v>678</v>
      </c>
      <c r="C327" s="55">
        <f>C326*1.2</f>
        <v>1016751.8643667201</v>
      </c>
    </row>
    <row r="328" spans="1:3" ht="45">
      <c r="B328" s="53" t="s">
        <v>679</v>
      </c>
      <c r="C328" s="54">
        <f>C190</f>
        <v>731721.66000000015</v>
      </c>
    </row>
    <row r="329" spans="1:3">
      <c r="A329" s="62" t="s">
        <v>680</v>
      </c>
      <c r="B329" s="119" t="s">
        <v>681</v>
      </c>
      <c r="C329" s="119"/>
    </row>
    <row r="330" spans="1:3">
      <c r="A330" s="66" t="s">
        <v>682</v>
      </c>
      <c r="B330" s="51" t="s">
        <v>683</v>
      </c>
      <c r="C330" s="52">
        <f>C340/C342*100</f>
        <v>2.5092381029839506</v>
      </c>
    </row>
    <row r="331" spans="1:3">
      <c r="A331" s="67" t="s">
        <v>684</v>
      </c>
      <c r="B331" s="51" t="s">
        <v>685</v>
      </c>
      <c r="C331" s="52">
        <f>C341/C342*100</f>
        <v>3.0110857235807407</v>
      </c>
    </row>
    <row r="332" spans="1:3" ht="30">
      <c r="B332" s="53" t="s">
        <v>686</v>
      </c>
      <c r="C332" s="56">
        <v>124631.66</v>
      </c>
    </row>
    <row r="333" spans="1:3" ht="30">
      <c r="B333" s="53" t="s">
        <v>687</v>
      </c>
      <c r="C333" s="68">
        <v>0.10829999999999999</v>
      </c>
    </row>
    <row r="334" spans="1:3">
      <c r="B334" s="53" t="s">
        <v>688</v>
      </c>
      <c r="C334" s="56">
        <v>0</v>
      </c>
    </row>
    <row r="335" spans="1:3" ht="30">
      <c r="B335" s="53" t="s">
        <v>689</v>
      </c>
      <c r="C335" s="56">
        <v>0</v>
      </c>
    </row>
    <row r="336" spans="1:3">
      <c r="B336" s="53" t="s">
        <v>690</v>
      </c>
      <c r="C336" s="56">
        <v>2</v>
      </c>
    </row>
    <row r="337" spans="1:3">
      <c r="B337" s="53" t="s">
        <v>540</v>
      </c>
      <c r="C337" s="56">
        <f>(C332*C333)*0.13</f>
        <v>1754.6891411399999</v>
      </c>
    </row>
    <row r="338" spans="1:3">
      <c r="B338" s="53" t="s">
        <v>541</v>
      </c>
      <c r="C338" s="56">
        <v>0</v>
      </c>
    </row>
    <row r="339" spans="1:3">
      <c r="B339" s="53" t="s">
        <v>553</v>
      </c>
      <c r="C339" s="56">
        <v>0</v>
      </c>
    </row>
    <row r="340" spans="1:3">
      <c r="B340" s="53" t="s">
        <v>543</v>
      </c>
      <c r="C340" s="55">
        <f>(C332*C333)+C337+C338</f>
        <v>15252.297919139999</v>
      </c>
    </row>
    <row r="341" spans="1:3">
      <c r="B341" s="53" t="s">
        <v>555</v>
      </c>
      <c r="C341" s="55">
        <f>C340*1.2</f>
        <v>18302.757502967997</v>
      </c>
    </row>
    <row r="342" spans="1:3" ht="45">
      <c r="B342" s="53" t="s">
        <v>691</v>
      </c>
      <c r="C342" s="56">
        <f>C52+C55</f>
        <v>607845.78</v>
      </c>
    </row>
    <row r="343" spans="1:3">
      <c r="A343" s="62" t="s">
        <v>680</v>
      </c>
      <c r="B343" s="119" t="s">
        <v>692</v>
      </c>
      <c r="C343" s="119"/>
    </row>
    <row r="344" spans="1:3">
      <c r="A344" s="58" t="s">
        <v>693</v>
      </c>
      <c r="B344" s="51" t="s">
        <v>694</v>
      </c>
      <c r="C344" s="52">
        <f>C352/C354*100</f>
        <v>2.3169326897358733</v>
      </c>
    </row>
    <row r="345" spans="1:3">
      <c r="A345" s="59"/>
      <c r="B345" s="51" t="s">
        <v>695</v>
      </c>
      <c r="C345" s="52">
        <f>C353/C354*100</f>
        <v>2.780319227683048</v>
      </c>
    </row>
    <row r="346" spans="1:3" ht="30">
      <c r="A346" s="66" t="s">
        <v>696</v>
      </c>
      <c r="B346" s="53" t="s">
        <v>697</v>
      </c>
      <c r="C346" s="54">
        <v>124631.66</v>
      </c>
    </row>
    <row r="347" spans="1:3" ht="30">
      <c r="B347" s="53" t="s">
        <v>698</v>
      </c>
      <c r="C347" s="69">
        <v>0.1</v>
      </c>
    </row>
    <row r="348" spans="1:3">
      <c r="B348" s="53" t="s">
        <v>699</v>
      </c>
      <c r="C348" s="54">
        <v>2</v>
      </c>
    </row>
    <row r="349" spans="1:3">
      <c r="B349" s="53" t="s">
        <v>540</v>
      </c>
      <c r="C349" s="54">
        <f>(C346*C347)*0.13</f>
        <v>1620.2115800000001</v>
      </c>
    </row>
    <row r="350" spans="1:3">
      <c r="B350" s="53" t="s">
        <v>541</v>
      </c>
      <c r="C350" s="54">
        <v>0</v>
      </c>
    </row>
    <row r="351" spans="1:3">
      <c r="B351" s="53" t="s">
        <v>553</v>
      </c>
      <c r="C351" s="54">
        <v>0</v>
      </c>
    </row>
    <row r="352" spans="1:3">
      <c r="B352" s="53" t="s">
        <v>543</v>
      </c>
      <c r="C352" s="55">
        <f>(C346*C347)+C349+C350</f>
        <v>14083.37758</v>
      </c>
    </row>
    <row r="353" spans="1:3">
      <c r="B353" s="53" t="s">
        <v>555</v>
      </c>
      <c r="C353" s="55">
        <f>C352*1.2</f>
        <v>16900.053096</v>
      </c>
    </row>
    <row r="354" spans="1:3" ht="45">
      <c r="B354" s="70" t="s">
        <v>545</v>
      </c>
      <c r="C354" s="71">
        <f>C342</f>
        <v>607845.78</v>
      </c>
    </row>
    <row r="355" spans="1:3">
      <c r="A355" s="57" t="s">
        <v>557</v>
      </c>
      <c r="B355" s="127" t="s">
        <v>700</v>
      </c>
      <c r="C355" s="128"/>
    </row>
    <row r="356" spans="1:3">
      <c r="A356" s="58" t="s">
        <v>701</v>
      </c>
      <c r="B356" s="72" t="s">
        <v>702</v>
      </c>
      <c r="C356" s="73"/>
    </row>
    <row r="357" spans="1:3">
      <c r="A357" s="58" t="s">
        <v>703</v>
      </c>
      <c r="B357" s="72" t="s">
        <v>704</v>
      </c>
      <c r="C357" s="74"/>
    </row>
    <row r="358" spans="1:3">
      <c r="A358" s="75" t="s">
        <v>705</v>
      </c>
      <c r="B358" s="51" t="s">
        <v>706</v>
      </c>
      <c r="C358" s="76">
        <f>C382/C384*100</f>
        <v>5.7446863490821629</v>
      </c>
    </row>
    <row r="359" spans="1:3">
      <c r="A359" s="75" t="s">
        <v>707</v>
      </c>
      <c r="B359" s="51" t="s">
        <v>708</v>
      </c>
      <c r="C359" s="52">
        <f>C383/C384*100</f>
        <v>6.8936236188985953</v>
      </c>
    </row>
    <row r="360" spans="1:3">
      <c r="A360" s="75" t="s">
        <v>709</v>
      </c>
      <c r="B360" s="53" t="s">
        <v>710</v>
      </c>
      <c r="C360" s="77">
        <v>4003.2</v>
      </c>
    </row>
    <row r="361" spans="1:3" ht="30">
      <c r="B361" s="53" t="s">
        <v>711</v>
      </c>
      <c r="C361" s="56">
        <f>C360*0.22</f>
        <v>880.70399999999995</v>
      </c>
    </row>
    <row r="362" spans="1:3">
      <c r="B362" s="53" t="s">
        <v>712</v>
      </c>
      <c r="C362" s="54">
        <f>C360*0.4</f>
        <v>1601.28</v>
      </c>
    </row>
    <row r="363" spans="1:3">
      <c r="B363" s="53" t="s">
        <v>713</v>
      </c>
      <c r="C363" s="54">
        <v>0</v>
      </c>
    </row>
    <row r="364" spans="1:3">
      <c r="B364" s="53" t="s">
        <v>533</v>
      </c>
      <c r="C364" s="54">
        <v>0</v>
      </c>
    </row>
    <row r="365" spans="1:3" ht="30">
      <c r="B365" s="53" t="s">
        <v>714</v>
      </c>
      <c r="C365" s="78">
        <f>C368+C369</f>
        <v>36820</v>
      </c>
    </row>
    <row r="366" spans="1:3">
      <c r="B366" s="53" t="s">
        <v>715</v>
      </c>
      <c r="C366" s="54">
        <v>2950</v>
      </c>
    </row>
    <row r="367" spans="1:3">
      <c r="B367" s="53" t="s">
        <v>716</v>
      </c>
      <c r="C367" s="54">
        <v>12000</v>
      </c>
    </row>
    <row r="368" spans="1:3">
      <c r="B368" s="53" t="s">
        <v>717</v>
      </c>
      <c r="C368" s="54">
        <v>8031</v>
      </c>
    </row>
    <row r="369" spans="2:3">
      <c r="B369" s="53" t="s">
        <v>718</v>
      </c>
      <c r="C369" s="54">
        <v>28789</v>
      </c>
    </row>
    <row r="370" spans="2:3">
      <c r="B370" s="53" t="s">
        <v>719</v>
      </c>
      <c r="C370" s="54">
        <f>C371+C372</f>
        <v>33213.585900203383</v>
      </c>
    </row>
    <row r="371" spans="2:3" ht="30">
      <c r="B371" s="53" t="s">
        <v>720</v>
      </c>
      <c r="C371" s="54">
        <f>(C360+C361+C362)*C368/C366</f>
        <v>17655.089052203388</v>
      </c>
    </row>
    <row r="372" spans="2:3" ht="45">
      <c r="B372" s="53" t="s">
        <v>721</v>
      </c>
      <c r="C372" s="54">
        <f>(C360+C361+C362)*C369/C367</f>
        <v>15558.496847999997</v>
      </c>
    </row>
    <row r="373" spans="2:3">
      <c r="B373" s="53" t="s">
        <v>539</v>
      </c>
      <c r="C373" s="54">
        <f>C370</f>
        <v>33213.585900203383</v>
      </c>
    </row>
    <row r="374" spans="2:3">
      <c r="B374" s="53" t="s">
        <v>540</v>
      </c>
      <c r="C374" s="54">
        <f>C373*0.13</f>
        <v>4317.7661670264397</v>
      </c>
    </row>
    <row r="375" spans="2:3">
      <c r="B375" s="53" t="s">
        <v>541</v>
      </c>
      <c r="C375" s="54">
        <f>(C373+C374)*0.12</f>
        <v>4503.7622480675791</v>
      </c>
    </row>
    <row r="376" spans="2:3">
      <c r="B376" s="53" t="s">
        <v>542</v>
      </c>
      <c r="C376" s="54">
        <v>12</v>
      </c>
    </row>
    <row r="377" spans="2:3">
      <c r="B377" s="53" t="s">
        <v>722</v>
      </c>
      <c r="C377" s="54">
        <v>0</v>
      </c>
    </row>
    <row r="378" spans="2:3" ht="30">
      <c r="B378" s="53" t="s">
        <v>723</v>
      </c>
      <c r="C378" s="54">
        <v>0</v>
      </c>
    </row>
    <row r="379" spans="2:3" ht="30">
      <c r="B379" s="53" t="s">
        <v>724</v>
      </c>
      <c r="C379" s="54">
        <v>0</v>
      </c>
    </row>
    <row r="380" spans="2:3" ht="30">
      <c r="B380" s="53" t="s">
        <v>725</v>
      </c>
      <c r="C380" s="54">
        <v>0</v>
      </c>
    </row>
    <row r="381" spans="2:3" ht="30">
      <c r="B381" s="53" t="s">
        <v>726</v>
      </c>
      <c r="C381" s="54">
        <v>0</v>
      </c>
    </row>
    <row r="382" spans="2:3">
      <c r="B382" s="53" t="s">
        <v>727</v>
      </c>
      <c r="C382" s="55">
        <f>C373+C374+C375</f>
        <v>42035.114315297404</v>
      </c>
    </row>
    <row r="383" spans="2:3">
      <c r="B383" s="53" t="s">
        <v>555</v>
      </c>
      <c r="C383" s="55">
        <f>C382*1.2</f>
        <v>50442.137178356883</v>
      </c>
    </row>
    <row r="384" spans="2:3" ht="45">
      <c r="B384" s="53" t="s">
        <v>545</v>
      </c>
      <c r="C384" s="54">
        <f>C11</f>
        <v>731721.66000000015</v>
      </c>
    </row>
    <row r="385" spans="1:3" ht="15" customHeight="1">
      <c r="A385" s="117" t="s">
        <v>728</v>
      </c>
      <c r="B385" s="129" t="s">
        <v>729</v>
      </c>
      <c r="C385" s="129"/>
    </row>
    <row r="386" spans="1:3">
      <c r="A386" s="115"/>
      <c r="B386" s="79" t="s">
        <v>730</v>
      </c>
      <c r="C386" s="52">
        <f>C398/C400*100</f>
        <v>13.097610583784004</v>
      </c>
    </row>
    <row r="387" spans="1:3">
      <c r="A387" s="115"/>
      <c r="B387" s="79" t="s">
        <v>731</v>
      </c>
      <c r="C387" s="52">
        <f>C399/C400*100</f>
        <v>15.717132700540803</v>
      </c>
    </row>
    <row r="388" spans="1:3" ht="15.75" customHeight="1">
      <c r="A388" s="115"/>
      <c r="B388" s="53" t="s">
        <v>732</v>
      </c>
      <c r="C388" s="54">
        <v>40341</v>
      </c>
    </row>
    <row r="389" spans="1:3" ht="27.75" customHeight="1">
      <c r="A389" s="115"/>
      <c r="B389" s="53" t="s">
        <v>733</v>
      </c>
      <c r="C389" s="54">
        <f>C388*0.22</f>
        <v>8875.02</v>
      </c>
    </row>
    <row r="390" spans="1:3">
      <c r="A390" s="115"/>
      <c r="B390" s="53" t="s">
        <v>531</v>
      </c>
      <c r="C390" s="54">
        <f>C388*0.4</f>
        <v>16136.400000000001</v>
      </c>
    </row>
    <row r="391" spans="1:3" ht="15.75" customHeight="1">
      <c r="A391" s="115"/>
      <c r="B391" s="53" t="s">
        <v>552</v>
      </c>
      <c r="C391" s="56">
        <v>10372.969999999999</v>
      </c>
    </row>
    <row r="392" spans="1:3" ht="15.75" customHeight="1">
      <c r="A392" s="115"/>
      <c r="B392" s="53" t="s">
        <v>533</v>
      </c>
      <c r="C392" s="56">
        <v>0</v>
      </c>
    </row>
    <row r="393" spans="1:3" ht="15" customHeight="1">
      <c r="A393" s="115"/>
      <c r="B393" s="53" t="s">
        <v>538</v>
      </c>
      <c r="C393" s="54">
        <v>0</v>
      </c>
    </row>
    <row r="394" spans="1:3" ht="14.25" customHeight="1">
      <c r="A394" s="115"/>
      <c r="B394" s="53" t="s">
        <v>539</v>
      </c>
      <c r="C394" s="54">
        <f>C388+C389+C390+C391</f>
        <v>75725.39</v>
      </c>
    </row>
    <row r="395" spans="1:3" ht="14.25" customHeight="1">
      <c r="A395" s="115"/>
      <c r="B395" s="53" t="s">
        <v>540</v>
      </c>
      <c r="C395" s="56">
        <f>C394*0.13</f>
        <v>9844.3006999999998</v>
      </c>
    </row>
    <row r="396" spans="1:3" ht="14.25" customHeight="1">
      <c r="A396" s="115"/>
      <c r="B396" s="53" t="s">
        <v>541</v>
      </c>
      <c r="C396" s="56">
        <f>(C394+C395)*0.12</f>
        <v>10268.362884</v>
      </c>
    </row>
    <row r="397" spans="1:3" ht="16.5" customHeight="1">
      <c r="A397" s="115"/>
      <c r="B397" s="53" t="s">
        <v>553</v>
      </c>
      <c r="C397" s="56">
        <v>12</v>
      </c>
    </row>
    <row r="398" spans="1:3" ht="17.25" customHeight="1">
      <c r="A398" s="115"/>
      <c r="B398" s="53" t="s">
        <v>554</v>
      </c>
      <c r="C398" s="55">
        <f>C394+C395+C396</f>
        <v>95838.053584000008</v>
      </c>
    </row>
    <row r="399" spans="1:3" ht="16.5" customHeight="1">
      <c r="A399" s="115"/>
      <c r="B399" s="53" t="s">
        <v>555</v>
      </c>
      <c r="C399" s="55">
        <f>C398*1.2</f>
        <v>115005.66430080001</v>
      </c>
    </row>
    <row r="400" spans="1:3" ht="43.5" customHeight="1">
      <c r="A400" s="118"/>
      <c r="B400" s="53" t="s">
        <v>545</v>
      </c>
      <c r="C400" s="54">
        <f>C384</f>
        <v>731721.66000000015</v>
      </c>
    </row>
    <row r="401" spans="1:3">
      <c r="A401" s="130" t="s">
        <v>734</v>
      </c>
      <c r="B401" s="119" t="s">
        <v>735</v>
      </c>
      <c r="C401" s="119"/>
    </row>
    <row r="402" spans="1:3">
      <c r="A402" s="131"/>
      <c r="B402" s="51" t="s">
        <v>736</v>
      </c>
      <c r="C402" s="52">
        <f>C538/C540*100</f>
        <v>82.649796767978671</v>
      </c>
    </row>
    <row r="403" spans="1:3">
      <c r="A403" s="131"/>
      <c r="B403" s="51" t="s">
        <v>737</v>
      </c>
      <c r="C403" s="52">
        <f>C539/C540*100</f>
        <v>99.1797561215744</v>
      </c>
    </row>
    <row r="404" spans="1:3" ht="28.5" customHeight="1">
      <c r="A404" s="131"/>
      <c r="B404" s="119" t="s">
        <v>738</v>
      </c>
      <c r="C404" s="119"/>
    </row>
    <row r="405" spans="1:3">
      <c r="A405" s="131"/>
      <c r="B405" s="51" t="s">
        <v>739</v>
      </c>
      <c r="C405" s="64">
        <f>C414+C415+C416</f>
        <v>23193.798185600001</v>
      </c>
    </row>
    <row r="406" spans="1:3">
      <c r="A406" s="131"/>
      <c r="B406" s="53" t="s">
        <v>740</v>
      </c>
      <c r="C406" s="54">
        <v>8432.2999999999993</v>
      </c>
    </row>
    <row r="407" spans="1:3" ht="30">
      <c r="A407" s="131"/>
      <c r="B407" s="53" t="s">
        <v>629</v>
      </c>
      <c r="C407" s="54">
        <f>C406*0.22</f>
        <v>1855.1059999999998</v>
      </c>
    </row>
    <row r="408" spans="1:3">
      <c r="A408" s="131"/>
      <c r="B408" s="53" t="s">
        <v>531</v>
      </c>
      <c r="C408" s="54">
        <f>C406*0.4</f>
        <v>3372.92</v>
      </c>
    </row>
    <row r="409" spans="1:3">
      <c r="A409" s="131"/>
      <c r="B409" s="53" t="s">
        <v>533</v>
      </c>
      <c r="C409" s="54">
        <v>0</v>
      </c>
    </row>
    <row r="410" spans="1:3">
      <c r="A410" s="131"/>
      <c r="B410" s="53" t="s">
        <v>741</v>
      </c>
      <c r="C410" s="54">
        <f>C411+C412</f>
        <v>4666</v>
      </c>
    </row>
    <row r="411" spans="1:3">
      <c r="A411" s="131"/>
      <c r="B411" s="53" t="s">
        <v>635</v>
      </c>
      <c r="C411" s="54">
        <v>281</v>
      </c>
    </row>
    <row r="412" spans="1:3">
      <c r="A412" s="131"/>
      <c r="B412" s="53" t="s">
        <v>637</v>
      </c>
      <c r="C412" s="54">
        <v>4385</v>
      </c>
    </row>
    <row r="413" spans="1:3">
      <c r="A413" s="131"/>
      <c r="B413" s="53" t="s">
        <v>538</v>
      </c>
      <c r="C413" s="54">
        <v>0</v>
      </c>
    </row>
    <row r="414" spans="1:3">
      <c r="A414" s="131"/>
      <c r="B414" s="53" t="s">
        <v>539</v>
      </c>
      <c r="C414" s="54">
        <f>C406+C407+C408+C409+C410+C413</f>
        <v>18326.326000000001</v>
      </c>
    </row>
    <row r="415" spans="1:3">
      <c r="A415" s="131"/>
      <c r="B415" s="53" t="s">
        <v>540</v>
      </c>
      <c r="C415" s="54">
        <f>C414*0.13</f>
        <v>2382.42238</v>
      </c>
    </row>
    <row r="416" spans="1:3">
      <c r="A416" s="131"/>
      <c r="B416" s="53" t="s">
        <v>596</v>
      </c>
      <c r="C416" s="54">
        <f>(C414+C415)*0.12</f>
        <v>2485.0498056000001</v>
      </c>
    </row>
    <row r="417" spans="1:3">
      <c r="A417" s="131"/>
      <c r="B417" s="53" t="s">
        <v>542</v>
      </c>
      <c r="C417" s="54">
        <v>12</v>
      </c>
    </row>
    <row r="418" spans="1:3" ht="30" customHeight="1">
      <c r="A418" s="131"/>
      <c r="B418" s="119" t="s">
        <v>742</v>
      </c>
      <c r="C418" s="119"/>
    </row>
    <row r="419" spans="1:3">
      <c r="A419" s="131"/>
      <c r="B419" s="51" t="s">
        <v>743</v>
      </c>
      <c r="C419" s="64">
        <f>C428+C429+C430</f>
        <v>31693.457425279998</v>
      </c>
    </row>
    <row r="420" spans="1:3">
      <c r="A420" s="131"/>
      <c r="B420" s="53" t="s">
        <v>740</v>
      </c>
      <c r="C420" s="54">
        <v>10960.24</v>
      </c>
    </row>
    <row r="421" spans="1:3" ht="30">
      <c r="A421" s="131"/>
      <c r="B421" s="53" t="s">
        <v>629</v>
      </c>
      <c r="C421" s="54">
        <f>C420*0.22</f>
        <v>2411.2527999999998</v>
      </c>
    </row>
    <row r="422" spans="1:3">
      <c r="A422" s="131"/>
      <c r="B422" s="53" t="s">
        <v>531</v>
      </c>
      <c r="C422" s="54">
        <f>C420*0.4</f>
        <v>4384.0960000000005</v>
      </c>
    </row>
    <row r="423" spans="1:3">
      <c r="A423" s="131"/>
      <c r="B423" s="53" t="s">
        <v>533</v>
      </c>
      <c r="C423" s="54">
        <v>0</v>
      </c>
    </row>
    <row r="424" spans="1:3">
      <c r="A424" s="131"/>
      <c r="B424" s="53" t="s">
        <v>741</v>
      </c>
      <c r="C424" s="54">
        <f>C425+C426</f>
        <v>7286.65</v>
      </c>
    </row>
    <row r="425" spans="1:3">
      <c r="A425" s="131"/>
      <c r="B425" s="53" t="s">
        <v>635</v>
      </c>
      <c r="C425" s="54">
        <v>222.65</v>
      </c>
    </row>
    <row r="426" spans="1:3">
      <c r="A426" s="131"/>
      <c r="B426" s="53" t="s">
        <v>637</v>
      </c>
      <c r="C426" s="54">
        <v>7064</v>
      </c>
    </row>
    <row r="427" spans="1:3">
      <c r="A427" s="131"/>
      <c r="B427" s="53" t="s">
        <v>538</v>
      </c>
      <c r="C427" s="54">
        <v>0</v>
      </c>
    </row>
    <row r="428" spans="1:3">
      <c r="A428" s="131"/>
      <c r="B428" s="53" t="s">
        <v>539</v>
      </c>
      <c r="C428" s="54">
        <f>C420+C421+C422+C423+C424+C427</f>
        <v>25042.238799999999</v>
      </c>
    </row>
    <row r="429" spans="1:3">
      <c r="A429" s="131"/>
      <c r="B429" s="53" t="s">
        <v>540</v>
      </c>
      <c r="C429" s="54">
        <f>C428*0.13</f>
        <v>3255.4910439999999</v>
      </c>
    </row>
    <row r="430" spans="1:3">
      <c r="A430" s="131"/>
      <c r="B430" s="53" t="s">
        <v>596</v>
      </c>
      <c r="C430" s="54">
        <f>(C428+C429)*0.12</f>
        <v>3395.7275812799994</v>
      </c>
    </row>
    <row r="431" spans="1:3">
      <c r="A431" s="131"/>
      <c r="B431" s="53" t="s">
        <v>542</v>
      </c>
      <c r="C431" s="54">
        <v>12</v>
      </c>
    </row>
    <row r="432" spans="1:3" ht="32.25" customHeight="1">
      <c r="A432" s="131"/>
      <c r="B432" s="119" t="s">
        <v>744</v>
      </c>
      <c r="C432" s="119"/>
    </row>
    <row r="433" spans="1:3">
      <c r="A433" s="131"/>
      <c r="B433" s="51" t="s">
        <v>745</v>
      </c>
      <c r="C433" s="64">
        <f>C442+C443+C444</f>
        <v>31465.370993280001</v>
      </c>
    </row>
    <row r="434" spans="1:3">
      <c r="A434" s="131"/>
      <c r="B434" s="53" t="s">
        <v>740</v>
      </c>
      <c r="C434" s="54">
        <v>10960.24</v>
      </c>
    </row>
    <row r="435" spans="1:3" ht="30">
      <c r="B435" s="53" t="s">
        <v>629</v>
      </c>
      <c r="C435" s="54">
        <f>C434*0.22</f>
        <v>2411.2527999999998</v>
      </c>
    </row>
    <row r="436" spans="1:3">
      <c r="B436" s="53" t="s">
        <v>531</v>
      </c>
      <c r="C436" s="54">
        <f>C434*0.4</f>
        <v>4384.0960000000005</v>
      </c>
    </row>
    <row r="437" spans="1:3">
      <c r="B437" s="53" t="s">
        <v>533</v>
      </c>
      <c r="C437" s="54">
        <v>0</v>
      </c>
    </row>
    <row r="438" spans="1:3">
      <c r="B438" s="53" t="s">
        <v>741</v>
      </c>
      <c r="C438" s="54">
        <f>C439+C440</f>
        <v>7106.43</v>
      </c>
    </row>
    <row r="439" spans="1:3">
      <c r="B439" s="53" t="s">
        <v>635</v>
      </c>
      <c r="C439" s="54">
        <v>137.5</v>
      </c>
    </row>
    <row r="440" spans="1:3">
      <c r="B440" s="53" t="s">
        <v>637</v>
      </c>
      <c r="C440" s="54">
        <v>6968.93</v>
      </c>
    </row>
    <row r="441" spans="1:3">
      <c r="B441" s="53" t="s">
        <v>538</v>
      </c>
      <c r="C441" s="54">
        <v>0</v>
      </c>
    </row>
    <row r="442" spans="1:3">
      <c r="B442" s="53" t="s">
        <v>539</v>
      </c>
      <c r="C442" s="54">
        <f>C434+C435+C436+C437+C438+C441</f>
        <v>24862.018800000002</v>
      </c>
    </row>
    <row r="443" spans="1:3">
      <c r="B443" s="53" t="s">
        <v>540</v>
      </c>
      <c r="C443" s="54">
        <f>C442*0.13</f>
        <v>3232.0624440000001</v>
      </c>
    </row>
    <row r="444" spans="1:3">
      <c r="B444" s="53" t="s">
        <v>596</v>
      </c>
      <c r="C444" s="54">
        <f>(C442+C443)*0.12</f>
        <v>3371.2897492799998</v>
      </c>
    </row>
    <row r="445" spans="1:3">
      <c r="B445" s="53" t="s">
        <v>542</v>
      </c>
      <c r="C445" s="54">
        <v>12</v>
      </c>
    </row>
    <row r="446" spans="1:3" ht="33" customHeight="1">
      <c r="B446" s="119" t="s">
        <v>746</v>
      </c>
      <c r="C446" s="119"/>
    </row>
    <row r="447" spans="1:3">
      <c r="B447" s="51" t="s">
        <v>747</v>
      </c>
      <c r="C447" s="64">
        <f>C456+C457+C458</f>
        <v>31888.169985280001</v>
      </c>
    </row>
    <row r="448" spans="1:3">
      <c r="B448" s="53" t="s">
        <v>740</v>
      </c>
      <c r="C448" s="54">
        <v>10960.24</v>
      </c>
    </row>
    <row r="449" spans="2:3" ht="30">
      <c r="B449" s="53" t="s">
        <v>629</v>
      </c>
      <c r="C449" s="54">
        <f>C448*0.22</f>
        <v>2411.2527999999998</v>
      </c>
    </row>
    <row r="450" spans="2:3">
      <c r="B450" s="53" t="s">
        <v>531</v>
      </c>
      <c r="C450" s="54">
        <f>C448*0.4</f>
        <v>4384.0960000000005</v>
      </c>
    </row>
    <row r="451" spans="2:3">
      <c r="B451" s="53" t="s">
        <v>533</v>
      </c>
      <c r="C451" s="54">
        <v>0</v>
      </c>
    </row>
    <row r="452" spans="2:3">
      <c r="B452" s="53" t="s">
        <v>741</v>
      </c>
      <c r="C452" s="54">
        <f>C453+C454</f>
        <v>7440.5</v>
      </c>
    </row>
    <row r="453" spans="2:3">
      <c r="B453" s="53" t="s">
        <v>635</v>
      </c>
      <c r="C453" s="54">
        <v>185.9</v>
      </c>
    </row>
    <row r="454" spans="2:3">
      <c r="B454" s="53" t="s">
        <v>637</v>
      </c>
      <c r="C454" s="54">
        <v>7254.6</v>
      </c>
    </row>
    <row r="455" spans="2:3">
      <c r="B455" s="53" t="s">
        <v>538</v>
      </c>
      <c r="C455" s="54">
        <v>0</v>
      </c>
    </row>
    <row r="456" spans="2:3">
      <c r="B456" s="53" t="s">
        <v>539</v>
      </c>
      <c r="C456" s="54">
        <f>C448+C449+C450+C451+C452+C455</f>
        <v>25196.088800000001</v>
      </c>
    </row>
    <row r="457" spans="2:3">
      <c r="B457" s="53" t="s">
        <v>540</v>
      </c>
      <c r="C457" s="54">
        <f>C456*0.13</f>
        <v>3275.4915440000004</v>
      </c>
    </row>
    <row r="458" spans="2:3">
      <c r="B458" s="53" t="s">
        <v>596</v>
      </c>
      <c r="C458" s="54">
        <f>(C456+C457)*0.12</f>
        <v>3416.5896412800003</v>
      </c>
    </row>
    <row r="459" spans="2:3">
      <c r="B459" s="53" t="s">
        <v>542</v>
      </c>
      <c r="C459" s="80">
        <v>12</v>
      </c>
    </row>
    <row r="460" spans="2:3" ht="27.75" customHeight="1">
      <c r="B460" s="119" t="s">
        <v>748</v>
      </c>
      <c r="C460" s="119"/>
    </row>
    <row r="461" spans="2:3">
      <c r="B461" s="51" t="s">
        <v>749</v>
      </c>
      <c r="C461" s="64">
        <v>0</v>
      </c>
    </row>
    <row r="462" spans="2:3">
      <c r="B462" s="53" t="s">
        <v>740</v>
      </c>
      <c r="C462" s="54">
        <v>0</v>
      </c>
    </row>
    <row r="463" spans="2:3" ht="30">
      <c r="B463" s="53" t="s">
        <v>629</v>
      </c>
      <c r="C463" s="54">
        <v>0</v>
      </c>
    </row>
    <row r="464" spans="2:3">
      <c r="B464" s="53" t="s">
        <v>531</v>
      </c>
      <c r="C464" s="54">
        <v>0</v>
      </c>
    </row>
    <row r="465" spans="2:3">
      <c r="B465" s="53" t="s">
        <v>533</v>
      </c>
      <c r="C465" s="54">
        <v>0</v>
      </c>
    </row>
    <row r="466" spans="2:3">
      <c r="B466" s="53" t="s">
        <v>741</v>
      </c>
      <c r="C466" s="54">
        <v>0</v>
      </c>
    </row>
    <row r="467" spans="2:3">
      <c r="B467" s="53" t="s">
        <v>635</v>
      </c>
      <c r="C467" s="54">
        <v>0</v>
      </c>
    </row>
    <row r="468" spans="2:3">
      <c r="B468" s="53" t="s">
        <v>637</v>
      </c>
      <c r="C468" s="54">
        <v>0</v>
      </c>
    </row>
    <row r="469" spans="2:3">
      <c r="B469" s="53" t="s">
        <v>538</v>
      </c>
      <c r="C469" s="54">
        <v>0</v>
      </c>
    </row>
    <row r="470" spans="2:3">
      <c r="B470" s="53" t="s">
        <v>539</v>
      </c>
      <c r="C470" s="54">
        <v>0</v>
      </c>
    </row>
    <row r="471" spans="2:3">
      <c r="B471" s="53" t="s">
        <v>540</v>
      </c>
      <c r="C471" s="54">
        <v>0</v>
      </c>
    </row>
    <row r="472" spans="2:3">
      <c r="B472" s="53" t="s">
        <v>596</v>
      </c>
      <c r="C472" s="54">
        <v>0</v>
      </c>
    </row>
    <row r="473" spans="2:3">
      <c r="B473" s="53" t="s">
        <v>542</v>
      </c>
      <c r="C473" s="80">
        <v>12</v>
      </c>
    </row>
    <row r="474" spans="2:3" ht="26.25" customHeight="1">
      <c r="B474" s="119" t="s">
        <v>750</v>
      </c>
      <c r="C474" s="119"/>
    </row>
    <row r="475" spans="2:3">
      <c r="B475" s="51" t="s">
        <v>751</v>
      </c>
      <c r="C475" s="64">
        <v>0</v>
      </c>
    </row>
    <row r="476" spans="2:3">
      <c r="B476" s="53" t="s">
        <v>740</v>
      </c>
      <c r="C476" s="54">
        <v>0</v>
      </c>
    </row>
    <row r="477" spans="2:3" ht="30">
      <c r="B477" s="53" t="s">
        <v>629</v>
      </c>
      <c r="C477" s="54">
        <v>0</v>
      </c>
    </row>
    <row r="478" spans="2:3">
      <c r="B478" s="53" t="s">
        <v>531</v>
      </c>
      <c r="C478" s="54">
        <v>0</v>
      </c>
    </row>
    <row r="479" spans="2:3">
      <c r="B479" s="53" t="s">
        <v>533</v>
      </c>
      <c r="C479" s="54">
        <v>0</v>
      </c>
    </row>
    <row r="480" spans="2:3">
      <c r="B480" s="53" t="s">
        <v>741</v>
      </c>
      <c r="C480" s="54">
        <v>0</v>
      </c>
    </row>
    <row r="481" spans="2:3">
      <c r="B481" s="53" t="s">
        <v>635</v>
      </c>
      <c r="C481" s="54">
        <v>0</v>
      </c>
    </row>
    <row r="482" spans="2:3">
      <c r="B482" s="53" t="s">
        <v>637</v>
      </c>
      <c r="C482" s="54">
        <v>0</v>
      </c>
    </row>
    <row r="483" spans="2:3">
      <c r="B483" s="53" t="s">
        <v>538</v>
      </c>
      <c r="C483" s="54">
        <v>0</v>
      </c>
    </row>
    <row r="484" spans="2:3">
      <c r="B484" s="53" t="s">
        <v>539</v>
      </c>
      <c r="C484" s="54">
        <v>0</v>
      </c>
    </row>
    <row r="485" spans="2:3">
      <c r="B485" s="53" t="s">
        <v>540</v>
      </c>
      <c r="C485" s="54">
        <v>0</v>
      </c>
    </row>
    <row r="486" spans="2:3">
      <c r="B486" s="53" t="s">
        <v>596</v>
      </c>
      <c r="C486" s="54">
        <v>0</v>
      </c>
    </row>
    <row r="487" spans="2:3">
      <c r="B487" s="53" t="s">
        <v>542</v>
      </c>
      <c r="C487" s="80">
        <v>12</v>
      </c>
    </row>
    <row r="488" spans="2:3" ht="30" customHeight="1">
      <c r="B488" s="125" t="s">
        <v>752</v>
      </c>
      <c r="C488" s="126"/>
    </row>
    <row r="489" spans="2:3">
      <c r="B489" s="51" t="s">
        <v>753</v>
      </c>
      <c r="C489" s="64">
        <f>C490+C498+C506+C514+C521+C528</f>
        <v>486525.66830784001</v>
      </c>
    </row>
    <row r="490" spans="2:3">
      <c r="B490" s="53" t="s">
        <v>754</v>
      </c>
      <c r="C490" s="56">
        <f>C491+C492+C493+C494+C495+C496+C497</f>
        <v>321301.19022240001</v>
      </c>
    </row>
    <row r="491" spans="2:3">
      <c r="B491" s="53" t="s">
        <v>755</v>
      </c>
      <c r="C491" s="54">
        <v>50600.45</v>
      </c>
    </row>
    <row r="492" spans="2:3" ht="30">
      <c r="B492" s="53" t="s">
        <v>629</v>
      </c>
      <c r="C492" s="54">
        <f>C491*0.22</f>
        <v>11132.099</v>
      </c>
    </row>
    <row r="493" spans="2:3">
      <c r="B493" s="53" t="s">
        <v>756</v>
      </c>
      <c r="C493" s="54">
        <v>40374</v>
      </c>
    </row>
    <row r="494" spans="2:3">
      <c r="B494" s="53" t="s">
        <v>531</v>
      </c>
      <c r="C494" s="54">
        <f>C491*0.4</f>
        <v>20240.18</v>
      </c>
    </row>
    <row r="495" spans="2:3">
      <c r="B495" s="53" t="s">
        <v>757</v>
      </c>
      <c r="C495" s="56">
        <v>147309</v>
      </c>
    </row>
    <row r="496" spans="2:3">
      <c r="B496" s="53" t="s">
        <v>540</v>
      </c>
      <c r="C496" s="56">
        <f>(C491+C492+C493+C494+C495)*0.13</f>
        <v>35055.244769999998</v>
      </c>
    </row>
    <row r="497" spans="2:3">
      <c r="B497" s="53" t="s">
        <v>596</v>
      </c>
      <c r="C497" s="56">
        <f>(C491+C492+C493+C494)*1.13*0.12</f>
        <v>16590.216452399996</v>
      </c>
    </row>
    <row r="498" spans="2:3">
      <c r="B498" s="53" t="s">
        <v>758</v>
      </c>
      <c r="C498" s="56">
        <f>C503+C504</f>
        <v>97006.951799999995</v>
      </c>
    </row>
    <row r="499" spans="2:3">
      <c r="B499" s="53" t="s">
        <v>755</v>
      </c>
      <c r="C499" s="56">
        <v>0</v>
      </c>
    </row>
    <row r="500" spans="2:3" ht="30">
      <c r="B500" s="53" t="s">
        <v>629</v>
      </c>
      <c r="C500" s="56">
        <v>0</v>
      </c>
    </row>
    <row r="501" spans="2:3">
      <c r="B501" s="53" t="s">
        <v>756</v>
      </c>
      <c r="C501" s="56">
        <v>0</v>
      </c>
    </row>
    <row r="502" spans="2:3">
      <c r="B502" s="53" t="s">
        <v>531</v>
      </c>
      <c r="C502" s="56">
        <v>0</v>
      </c>
    </row>
    <row r="503" spans="2:3">
      <c r="B503" s="53" t="s">
        <v>757</v>
      </c>
      <c r="C503" s="56">
        <v>85846.86</v>
      </c>
    </row>
    <row r="504" spans="2:3">
      <c r="B504" s="53" t="s">
        <v>540</v>
      </c>
      <c r="C504" s="54">
        <f>C503*0.13</f>
        <v>11160.0918</v>
      </c>
    </row>
    <row r="505" spans="2:3">
      <c r="B505" s="53" t="s">
        <v>596</v>
      </c>
      <c r="C505" s="54">
        <v>0</v>
      </c>
    </row>
    <row r="506" spans="2:3">
      <c r="B506" s="53" t="s">
        <v>759</v>
      </c>
      <c r="C506" s="54">
        <f>C507+C508+C509+C510+C511+C512+C513</f>
        <v>31955.996526720006</v>
      </c>
    </row>
    <row r="507" spans="2:3">
      <c r="B507" s="53" t="s">
        <v>760</v>
      </c>
      <c r="C507" s="54">
        <v>10541.76</v>
      </c>
    </row>
    <row r="508" spans="2:3" ht="30">
      <c r="B508" s="53" t="s">
        <v>629</v>
      </c>
      <c r="C508" s="54">
        <f>C507*0.22</f>
        <v>2319.1871999999998</v>
      </c>
    </row>
    <row r="509" spans="2:3">
      <c r="B509" s="53" t="s">
        <v>756</v>
      </c>
      <c r="C509" s="54">
        <v>8172.03</v>
      </c>
    </row>
    <row r="510" spans="2:3">
      <c r="B510" s="53" t="s">
        <v>531</v>
      </c>
      <c r="C510" s="54">
        <f>C507*0.4</f>
        <v>4216.7040000000006</v>
      </c>
    </row>
    <row r="511" spans="2:3">
      <c r="B511" s="53" t="s">
        <v>757</v>
      </c>
      <c r="C511" s="54">
        <v>0</v>
      </c>
    </row>
    <row r="512" spans="2:3">
      <c r="B512" s="53" t="s">
        <v>540</v>
      </c>
      <c r="C512" s="54">
        <f>(C507+C508+C509+C510+C511)*0.13</f>
        <v>3282.4585560000005</v>
      </c>
    </row>
    <row r="513" spans="2:3">
      <c r="B513" s="53" t="s">
        <v>596</v>
      </c>
      <c r="C513" s="54">
        <f>(C507+C508+C509+C510+C512)*0.12</f>
        <v>3423.8567707200004</v>
      </c>
    </row>
    <row r="514" spans="2:3">
      <c r="B514" s="53" t="s">
        <v>761</v>
      </c>
      <c r="C514" s="54">
        <v>0</v>
      </c>
    </row>
    <row r="515" spans="2:3">
      <c r="B515" s="53" t="s">
        <v>760</v>
      </c>
      <c r="C515" s="54">
        <v>0</v>
      </c>
    </row>
    <row r="516" spans="2:3" ht="30">
      <c r="B516" s="53" t="s">
        <v>629</v>
      </c>
      <c r="C516" s="54">
        <v>0</v>
      </c>
    </row>
    <row r="517" spans="2:3">
      <c r="B517" s="53" t="s">
        <v>756</v>
      </c>
      <c r="C517" s="54">
        <v>0</v>
      </c>
    </row>
    <row r="518" spans="2:3">
      <c r="B518" s="53" t="s">
        <v>531</v>
      </c>
      <c r="C518" s="54">
        <v>0</v>
      </c>
    </row>
    <row r="519" spans="2:3">
      <c r="B519" s="53" t="s">
        <v>757</v>
      </c>
      <c r="C519" s="54">
        <v>0</v>
      </c>
    </row>
    <row r="520" spans="2:3">
      <c r="B520" s="53" t="s">
        <v>540</v>
      </c>
      <c r="C520" s="54">
        <v>0</v>
      </c>
    </row>
    <row r="521" spans="2:3">
      <c r="B521" s="53" t="s">
        <v>762</v>
      </c>
      <c r="C521" s="54">
        <v>0</v>
      </c>
    </row>
    <row r="522" spans="2:3">
      <c r="B522" s="53" t="s">
        <v>760</v>
      </c>
      <c r="C522" s="54">
        <v>0</v>
      </c>
    </row>
    <row r="523" spans="2:3" ht="30">
      <c r="B523" s="53" t="s">
        <v>629</v>
      </c>
      <c r="C523" s="54">
        <v>0</v>
      </c>
    </row>
    <row r="524" spans="2:3">
      <c r="B524" s="53" t="s">
        <v>756</v>
      </c>
      <c r="C524" s="54">
        <v>0</v>
      </c>
    </row>
    <row r="525" spans="2:3">
      <c r="B525" s="53" t="s">
        <v>531</v>
      </c>
      <c r="C525" s="54">
        <v>0</v>
      </c>
    </row>
    <row r="526" spans="2:3">
      <c r="B526" s="53" t="s">
        <v>757</v>
      </c>
      <c r="C526" s="54">
        <v>0</v>
      </c>
    </row>
    <row r="527" spans="2:3">
      <c r="B527" s="53" t="s">
        <v>540</v>
      </c>
      <c r="C527" s="54">
        <v>0</v>
      </c>
    </row>
    <row r="528" spans="2:3">
      <c r="B528" s="53" t="s">
        <v>763</v>
      </c>
      <c r="C528" s="54">
        <f>C529+C530+C531+C532+C534+C535</f>
        <v>36261.529758720004</v>
      </c>
    </row>
    <row r="529" spans="1:3">
      <c r="B529" s="53" t="s">
        <v>764</v>
      </c>
      <c r="C529" s="54">
        <v>10541.76</v>
      </c>
    </row>
    <row r="530" spans="1:3" ht="30">
      <c r="B530" s="53" t="s">
        <v>629</v>
      </c>
      <c r="C530" s="54">
        <f>C529*0.22</f>
        <v>2319.1871999999998</v>
      </c>
    </row>
    <row r="531" spans="1:3">
      <c r="B531" s="53" t="s">
        <v>756</v>
      </c>
      <c r="C531" s="54">
        <v>11574</v>
      </c>
    </row>
    <row r="532" spans="1:3">
      <c r="B532" s="53" t="s">
        <v>531</v>
      </c>
      <c r="C532" s="54">
        <f>C529*0.4</f>
        <v>4216.7040000000006</v>
      </c>
    </row>
    <row r="533" spans="1:3">
      <c r="B533" s="53" t="s">
        <v>757</v>
      </c>
      <c r="C533" s="54">
        <v>0</v>
      </c>
    </row>
    <row r="534" spans="1:3">
      <c r="B534" s="53" t="s">
        <v>540</v>
      </c>
      <c r="C534" s="54">
        <f>(C529+C530+C531+C532+C533)*0.13</f>
        <v>3724.7146560000006</v>
      </c>
    </row>
    <row r="535" spans="1:3">
      <c r="B535" s="53" t="s">
        <v>541</v>
      </c>
      <c r="C535" s="54">
        <f>(C529+C530+C531+C532+C534)*0.12</f>
        <v>3885.1639027200004</v>
      </c>
    </row>
    <row r="536" spans="1:3" ht="30">
      <c r="B536" s="53" t="s">
        <v>765</v>
      </c>
      <c r="C536" s="54">
        <f>(C497+C505+C513+C535)</f>
        <v>23899.237125839998</v>
      </c>
    </row>
    <row r="537" spans="1:3">
      <c r="B537" s="53" t="s">
        <v>553</v>
      </c>
      <c r="C537" s="54">
        <v>12</v>
      </c>
    </row>
    <row r="538" spans="1:3">
      <c r="B538" s="53" t="s">
        <v>554</v>
      </c>
      <c r="C538" s="55">
        <f>C489+C475+C461+C447+C433+C419+C405</f>
        <v>604766.46489727998</v>
      </c>
    </row>
    <row r="539" spans="1:3">
      <c r="B539" s="53" t="s">
        <v>544</v>
      </c>
      <c r="C539" s="55">
        <f>C538*1.2</f>
        <v>725719.757876736</v>
      </c>
    </row>
    <row r="540" spans="1:3" ht="45">
      <c r="B540" s="53" t="s">
        <v>545</v>
      </c>
      <c r="C540" s="54">
        <f>C400</f>
        <v>731721.66000000015</v>
      </c>
    </row>
    <row r="541" spans="1:3">
      <c r="A541" s="117" t="s">
        <v>766</v>
      </c>
      <c r="B541" s="119" t="s">
        <v>767</v>
      </c>
      <c r="C541" s="119"/>
    </row>
    <row r="542" spans="1:3">
      <c r="A542" s="115"/>
      <c r="B542" s="51" t="s">
        <v>768</v>
      </c>
      <c r="C542" s="52">
        <v>0</v>
      </c>
    </row>
    <row r="543" spans="1:3">
      <c r="A543" s="115"/>
      <c r="B543" s="51" t="s">
        <v>769</v>
      </c>
      <c r="C543" s="52">
        <v>0</v>
      </c>
    </row>
    <row r="544" spans="1:3">
      <c r="A544" s="115"/>
      <c r="B544" s="53" t="s">
        <v>770</v>
      </c>
      <c r="C544" s="54">
        <v>0</v>
      </c>
    </row>
    <row r="545" spans="1:3">
      <c r="A545" s="115"/>
      <c r="B545" s="53" t="s">
        <v>771</v>
      </c>
      <c r="C545" s="54">
        <v>0</v>
      </c>
    </row>
    <row r="546" spans="1:3">
      <c r="A546" s="115"/>
      <c r="B546" s="53" t="s">
        <v>772</v>
      </c>
      <c r="C546" s="54">
        <v>0</v>
      </c>
    </row>
    <row r="547" spans="1:3">
      <c r="A547" s="115"/>
      <c r="B547" s="53" t="s">
        <v>773</v>
      </c>
      <c r="C547" s="54">
        <v>0</v>
      </c>
    </row>
    <row r="548" spans="1:3" ht="30">
      <c r="A548" s="115"/>
      <c r="B548" s="53" t="s">
        <v>774</v>
      </c>
      <c r="C548" s="54">
        <v>0</v>
      </c>
    </row>
    <row r="549" spans="1:3" ht="30">
      <c r="A549" s="115"/>
      <c r="B549" s="53" t="s">
        <v>775</v>
      </c>
      <c r="C549" s="54">
        <v>0</v>
      </c>
    </row>
    <row r="550" spans="1:3">
      <c r="A550" s="115"/>
      <c r="B550" s="53" t="s">
        <v>776</v>
      </c>
      <c r="C550" s="54">
        <v>0</v>
      </c>
    </row>
    <row r="551" spans="1:3">
      <c r="A551" s="115"/>
      <c r="B551" s="53" t="s">
        <v>540</v>
      </c>
      <c r="C551" s="54">
        <v>0</v>
      </c>
    </row>
    <row r="552" spans="1:3">
      <c r="A552" s="115"/>
      <c r="B552" s="53" t="s">
        <v>541</v>
      </c>
      <c r="C552" s="54">
        <v>0</v>
      </c>
    </row>
    <row r="553" spans="1:3">
      <c r="A553" s="115"/>
      <c r="B553" s="53" t="s">
        <v>553</v>
      </c>
      <c r="C553" s="54">
        <v>12</v>
      </c>
    </row>
    <row r="554" spans="1:3">
      <c r="A554" s="115"/>
      <c r="B554" s="53" t="s">
        <v>543</v>
      </c>
      <c r="C554" s="55">
        <v>0</v>
      </c>
    </row>
    <row r="555" spans="1:3">
      <c r="A555" s="115"/>
      <c r="B555" s="53" t="s">
        <v>544</v>
      </c>
      <c r="C555" s="55">
        <v>0</v>
      </c>
    </row>
    <row r="556" spans="1:3" ht="45">
      <c r="A556" s="118"/>
      <c r="B556" s="70" t="s">
        <v>545</v>
      </c>
      <c r="C556" s="71">
        <f>C540</f>
        <v>731721.66000000015</v>
      </c>
    </row>
    <row r="557" spans="1:3">
      <c r="A557" s="65"/>
      <c r="B557" s="81" t="s">
        <v>777</v>
      </c>
      <c r="C557" s="82"/>
    </row>
    <row r="558" spans="1:3">
      <c r="A558" s="65"/>
      <c r="B558" s="72" t="s">
        <v>778</v>
      </c>
      <c r="C558" s="83"/>
    </row>
    <row r="559" spans="1:3">
      <c r="A559" s="115" t="s">
        <v>779</v>
      </c>
      <c r="B559" s="123" t="s">
        <v>780</v>
      </c>
      <c r="C559" s="124"/>
    </row>
    <row r="560" spans="1:3">
      <c r="A560" s="115"/>
      <c r="B560" s="84" t="s">
        <v>781</v>
      </c>
      <c r="C560" s="76">
        <v>0</v>
      </c>
    </row>
    <row r="561" spans="1:3">
      <c r="A561" s="115"/>
      <c r="B561" s="51" t="s">
        <v>782</v>
      </c>
      <c r="C561" s="52">
        <v>0</v>
      </c>
    </row>
    <row r="562" spans="1:3">
      <c r="A562" s="115"/>
      <c r="B562" s="53" t="s">
        <v>529</v>
      </c>
      <c r="C562" s="56">
        <v>0</v>
      </c>
    </row>
    <row r="563" spans="1:3" ht="30">
      <c r="A563" s="115"/>
      <c r="B563" s="53" t="s">
        <v>530</v>
      </c>
      <c r="C563" s="56">
        <v>0</v>
      </c>
    </row>
    <row r="564" spans="1:3">
      <c r="A564" s="115"/>
      <c r="B564" s="53" t="s">
        <v>531</v>
      </c>
      <c r="C564" s="56">
        <v>0</v>
      </c>
    </row>
    <row r="565" spans="1:3">
      <c r="A565" s="115"/>
      <c r="B565" s="53" t="s">
        <v>783</v>
      </c>
      <c r="C565" s="56">
        <v>0</v>
      </c>
    </row>
    <row r="566" spans="1:3">
      <c r="A566" s="115"/>
      <c r="B566" s="53" t="s">
        <v>756</v>
      </c>
      <c r="C566" s="56">
        <v>0</v>
      </c>
    </row>
    <row r="567" spans="1:3">
      <c r="A567" s="115"/>
      <c r="B567" s="53" t="s">
        <v>533</v>
      </c>
      <c r="C567" s="56">
        <v>0</v>
      </c>
    </row>
    <row r="568" spans="1:3">
      <c r="A568" s="115"/>
      <c r="B568" s="53" t="s">
        <v>784</v>
      </c>
      <c r="C568" s="56">
        <v>0</v>
      </c>
    </row>
    <row r="569" spans="1:3">
      <c r="A569" s="115"/>
      <c r="B569" s="53" t="s">
        <v>535</v>
      </c>
      <c r="C569" s="56">
        <v>0</v>
      </c>
    </row>
    <row r="570" spans="1:3">
      <c r="A570" s="115"/>
      <c r="B570" s="53" t="s">
        <v>785</v>
      </c>
      <c r="C570" s="56">
        <v>0</v>
      </c>
    </row>
    <row r="571" spans="1:3">
      <c r="A571" s="115"/>
      <c r="B571" s="53" t="s">
        <v>786</v>
      </c>
      <c r="C571" s="56">
        <v>0</v>
      </c>
    </row>
    <row r="572" spans="1:3" ht="30">
      <c r="A572" s="115"/>
      <c r="B572" s="53" t="s">
        <v>787</v>
      </c>
      <c r="C572" s="56">
        <v>0</v>
      </c>
    </row>
    <row r="573" spans="1:3">
      <c r="A573" s="115"/>
      <c r="B573" s="53" t="s">
        <v>788</v>
      </c>
      <c r="C573" s="56">
        <v>0</v>
      </c>
    </row>
    <row r="574" spans="1:3">
      <c r="A574" s="115"/>
      <c r="B574" s="53" t="s">
        <v>789</v>
      </c>
      <c r="C574" s="56">
        <v>0</v>
      </c>
    </row>
    <row r="575" spans="1:3">
      <c r="A575" s="115"/>
      <c r="B575" s="53" t="s">
        <v>790</v>
      </c>
      <c r="C575" s="56">
        <v>0</v>
      </c>
    </row>
    <row r="576" spans="1:3">
      <c r="A576" s="115"/>
      <c r="B576" s="53" t="s">
        <v>791</v>
      </c>
      <c r="C576" s="56">
        <v>0</v>
      </c>
    </row>
    <row r="577" spans="1:3">
      <c r="A577" s="115"/>
      <c r="B577" s="53" t="s">
        <v>539</v>
      </c>
      <c r="C577" s="56">
        <v>0</v>
      </c>
    </row>
    <row r="578" spans="1:3">
      <c r="A578" s="115"/>
      <c r="B578" s="53" t="s">
        <v>540</v>
      </c>
      <c r="C578" s="56">
        <v>0</v>
      </c>
    </row>
    <row r="579" spans="1:3">
      <c r="A579" s="115"/>
      <c r="B579" s="53" t="s">
        <v>541</v>
      </c>
      <c r="C579" s="56">
        <v>0</v>
      </c>
    </row>
    <row r="580" spans="1:3">
      <c r="A580" s="115"/>
      <c r="B580" s="53" t="s">
        <v>553</v>
      </c>
      <c r="C580" s="54">
        <v>12</v>
      </c>
    </row>
    <row r="581" spans="1:3">
      <c r="A581" s="115"/>
      <c r="B581" s="53" t="s">
        <v>792</v>
      </c>
      <c r="C581" s="54">
        <v>0</v>
      </c>
    </row>
    <row r="582" spans="1:3" ht="30">
      <c r="A582" s="115"/>
      <c r="B582" s="53" t="s">
        <v>793</v>
      </c>
      <c r="C582" s="54">
        <v>0</v>
      </c>
    </row>
    <row r="583" spans="1:3" ht="45">
      <c r="A583" s="115"/>
      <c r="B583" s="53" t="s">
        <v>794</v>
      </c>
      <c r="C583" s="54">
        <v>0</v>
      </c>
    </row>
    <row r="584" spans="1:3" ht="30">
      <c r="A584" s="115"/>
      <c r="B584" s="53" t="s">
        <v>795</v>
      </c>
      <c r="C584" s="54">
        <v>0</v>
      </c>
    </row>
    <row r="585" spans="1:3">
      <c r="A585" s="115"/>
      <c r="B585" s="53" t="s">
        <v>543</v>
      </c>
      <c r="C585" s="55">
        <v>0</v>
      </c>
    </row>
    <row r="586" spans="1:3">
      <c r="A586" s="115"/>
      <c r="B586" s="53" t="s">
        <v>544</v>
      </c>
      <c r="C586" s="55">
        <v>0</v>
      </c>
    </row>
    <row r="587" spans="1:3" ht="45">
      <c r="A587" s="118"/>
      <c r="B587" s="53" t="s">
        <v>545</v>
      </c>
      <c r="C587" s="54">
        <f>C556</f>
        <v>731721.66000000015</v>
      </c>
    </row>
    <row r="588" spans="1:3">
      <c r="A588" s="117" t="s">
        <v>796</v>
      </c>
      <c r="B588" s="119" t="s">
        <v>797</v>
      </c>
      <c r="C588" s="119"/>
    </row>
    <row r="589" spans="1:3">
      <c r="A589" s="115"/>
      <c r="B589" s="51" t="s">
        <v>798</v>
      </c>
      <c r="C589" s="52">
        <v>0</v>
      </c>
    </row>
    <row r="590" spans="1:3">
      <c r="A590" s="115"/>
      <c r="B590" s="51" t="s">
        <v>799</v>
      </c>
      <c r="C590" s="52">
        <v>0</v>
      </c>
    </row>
    <row r="591" spans="1:3">
      <c r="A591" s="115"/>
      <c r="B591" s="53" t="s">
        <v>800</v>
      </c>
      <c r="C591" s="54">
        <v>0</v>
      </c>
    </row>
    <row r="592" spans="1:3">
      <c r="A592" s="115"/>
      <c r="B592" s="53" t="s">
        <v>801</v>
      </c>
      <c r="C592" s="54">
        <v>0</v>
      </c>
    </row>
    <row r="593" spans="1:3">
      <c r="A593" s="115"/>
      <c r="B593" s="53" t="s">
        <v>802</v>
      </c>
      <c r="C593" s="54">
        <v>0</v>
      </c>
    </row>
    <row r="594" spans="1:3">
      <c r="A594" s="115"/>
      <c r="B594" s="53" t="s">
        <v>540</v>
      </c>
      <c r="C594" s="54">
        <v>0</v>
      </c>
    </row>
    <row r="595" spans="1:3">
      <c r="A595" s="115"/>
      <c r="B595" s="53" t="s">
        <v>541</v>
      </c>
      <c r="C595" s="54">
        <v>0</v>
      </c>
    </row>
    <row r="596" spans="1:3">
      <c r="A596" s="115"/>
      <c r="B596" s="53" t="s">
        <v>553</v>
      </c>
      <c r="C596" s="54">
        <v>12</v>
      </c>
    </row>
    <row r="597" spans="1:3">
      <c r="A597" s="115"/>
      <c r="B597" s="53" t="s">
        <v>543</v>
      </c>
      <c r="C597" s="55">
        <v>0</v>
      </c>
    </row>
    <row r="598" spans="1:3">
      <c r="A598" s="115"/>
      <c r="B598" s="53" t="s">
        <v>803</v>
      </c>
      <c r="C598" s="55">
        <v>0</v>
      </c>
    </row>
    <row r="599" spans="1:3" ht="45">
      <c r="A599" s="118"/>
      <c r="B599" s="53" t="s">
        <v>545</v>
      </c>
      <c r="C599" s="54">
        <f>C587</f>
        <v>731721.66000000015</v>
      </c>
    </row>
    <row r="600" spans="1:3">
      <c r="A600" s="117" t="s">
        <v>804</v>
      </c>
      <c r="B600" s="119" t="s">
        <v>805</v>
      </c>
      <c r="C600" s="119"/>
    </row>
    <row r="601" spans="1:3">
      <c r="A601" s="115"/>
      <c r="B601" s="51" t="s">
        <v>806</v>
      </c>
      <c r="C601" s="52">
        <f>C614/C616*100</f>
        <v>47.547454314800504</v>
      </c>
    </row>
    <row r="602" spans="1:3">
      <c r="A602" s="115"/>
      <c r="B602" s="51" t="s">
        <v>807</v>
      </c>
      <c r="C602" s="52">
        <f>C615/C616*100</f>
        <v>57.056945177760596</v>
      </c>
    </row>
    <row r="603" spans="1:3">
      <c r="A603" s="115"/>
      <c r="B603" s="53" t="s">
        <v>808</v>
      </c>
      <c r="C603" s="54">
        <f>1.68/1.2</f>
        <v>1.4</v>
      </c>
    </row>
    <row r="604" spans="1:3" ht="45">
      <c r="A604" s="115"/>
      <c r="B604" s="53" t="s">
        <v>809</v>
      </c>
      <c r="C604" s="54">
        <v>219921</v>
      </c>
    </row>
    <row r="605" spans="1:3" ht="30">
      <c r="A605" s="115"/>
      <c r="B605" s="53" t="s">
        <v>810</v>
      </c>
      <c r="C605" s="54">
        <v>0</v>
      </c>
    </row>
    <row r="606" spans="1:3" ht="30">
      <c r="A606" s="115"/>
      <c r="B606" s="53" t="s">
        <v>811</v>
      </c>
      <c r="C606" s="54">
        <v>0</v>
      </c>
    </row>
    <row r="607" spans="1:3" ht="30">
      <c r="A607" s="115"/>
      <c r="B607" s="53" t="s">
        <v>812</v>
      </c>
      <c r="C607" s="54">
        <v>0</v>
      </c>
    </row>
    <row r="608" spans="1:3" ht="45">
      <c r="A608" s="115"/>
      <c r="B608" s="53" t="s">
        <v>813</v>
      </c>
      <c r="C608" s="54">
        <v>0</v>
      </c>
    </row>
    <row r="609" spans="1:3" ht="45">
      <c r="A609" s="115"/>
      <c r="B609" s="53" t="s">
        <v>814</v>
      </c>
      <c r="C609" s="54">
        <v>0</v>
      </c>
    </row>
    <row r="610" spans="1:3">
      <c r="A610" s="115"/>
      <c r="B610" s="53" t="s">
        <v>539</v>
      </c>
      <c r="C610" s="54">
        <f>C604*C603</f>
        <v>307889.39999999997</v>
      </c>
    </row>
    <row r="611" spans="1:3">
      <c r="A611" s="115"/>
      <c r="B611" s="53" t="s">
        <v>540</v>
      </c>
      <c r="C611" s="54">
        <f>C610*0.13</f>
        <v>40025.621999999996</v>
      </c>
    </row>
    <row r="612" spans="1:3">
      <c r="A612" s="115"/>
      <c r="B612" s="53" t="s">
        <v>541</v>
      </c>
      <c r="C612" s="54">
        <v>0</v>
      </c>
    </row>
    <row r="613" spans="1:3">
      <c r="A613" s="115"/>
      <c r="B613" s="53" t="s">
        <v>553</v>
      </c>
      <c r="C613" s="80">
        <v>0</v>
      </c>
    </row>
    <row r="614" spans="1:3">
      <c r="A614" s="115"/>
      <c r="B614" s="53" t="s">
        <v>554</v>
      </c>
      <c r="C614" s="55">
        <f>C610+C611+C612</f>
        <v>347915.02199999994</v>
      </c>
    </row>
    <row r="615" spans="1:3">
      <c r="A615" s="115"/>
      <c r="B615" s="53" t="s">
        <v>678</v>
      </c>
      <c r="C615" s="55">
        <f>C614*1.2</f>
        <v>417498.02639999992</v>
      </c>
    </row>
    <row r="616" spans="1:3" ht="45">
      <c r="A616" s="118"/>
      <c r="B616" s="53" t="s">
        <v>545</v>
      </c>
      <c r="C616" s="54">
        <f>C599</f>
        <v>731721.66000000015</v>
      </c>
    </row>
    <row r="617" spans="1:3">
      <c r="A617" s="117" t="s">
        <v>815</v>
      </c>
      <c r="B617" s="119" t="s">
        <v>816</v>
      </c>
      <c r="C617" s="119"/>
    </row>
    <row r="618" spans="1:3">
      <c r="A618" s="115"/>
      <c r="B618" s="51" t="s">
        <v>817</v>
      </c>
      <c r="C618" s="52">
        <f>C632/C634*100</f>
        <v>23.595690625787949</v>
      </c>
    </row>
    <row r="619" spans="1:3">
      <c r="A619" s="115"/>
      <c r="B619" s="51" t="s">
        <v>818</v>
      </c>
      <c r="C619" s="52">
        <f>C633/C634*100</f>
        <v>28.314828750945537</v>
      </c>
    </row>
    <row r="620" spans="1:3" ht="30">
      <c r="A620" s="115"/>
      <c r="B620" s="53" t="s">
        <v>819</v>
      </c>
      <c r="C620" s="54">
        <v>283</v>
      </c>
    </row>
    <row r="621" spans="1:3" ht="30">
      <c r="A621" s="115"/>
      <c r="B621" s="53" t="s">
        <v>820</v>
      </c>
      <c r="C621" s="54">
        <v>0</v>
      </c>
    </row>
    <row r="622" spans="1:3" ht="30">
      <c r="A622" s="115"/>
      <c r="B622" s="53" t="s">
        <v>821</v>
      </c>
      <c r="C622" s="54">
        <v>0</v>
      </c>
    </row>
    <row r="623" spans="1:3">
      <c r="A623" s="115"/>
      <c r="B623" s="53" t="s">
        <v>822</v>
      </c>
      <c r="C623" s="54">
        <v>19</v>
      </c>
    </row>
    <row r="624" spans="1:3">
      <c r="A624" s="115"/>
      <c r="B624" s="53" t="s">
        <v>823</v>
      </c>
      <c r="C624" s="54">
        <v>0</v>
      </c>
    </row>
    <row r="625" spans="1:3">
      <c r="A625" s="115"/>
      <c r="B625" s="53" t="s">
        <v>824</v>
      </c>
      <c r="C625" s="54">
        <v>1.4</v>
      </c>
    </row>
    <row r="626" spans="1:3" ht="30">
      <c r="A626" s="115"/>
      <c r="B626" s="53" t="s">
        <v>825</v>
      </c>
      <c r="C626" s="54">
        <v>0</v>
      </c>
    </row>
    <row r="627" spans="1:3">
      <c r="A627" s="115"/>
      <c r="B627" s="53" t="s">
        <v>826</v>
      </c>
      <c r="C627" s="54">
        <v>0</v>
      </c>
    </row>
    <row r="628" spans="1:3">
      <c r="A628" s="115"/>
      <c r="B628" s="53" t="s">
        <v>539</v>
      </c>
      <c r="C628" s="54">
        <f>(C620*C623*C625)</f>
        <v>7527.7999999999993</v>
      </c>
    </row>
    <row r="629" spans="1:3">
      <c r="A629" s="115"/>
      <c r="B629" s="53" t="s">
        <v>540</v>
      </c>
      <c r="C629" s="54">
        <f>C628*0.13</f>
        <v>978.61399999999992</v>
      </c>
    </row>
    <row r="630" spans="1:3">
      <c r="A630" s="115"/>
      <c r="B630" s="53" t="s">
        <v>541</v>
      </c>
      <c r="C630" s="54">
        <v>0</v>
      </c>
    </row>
    <row r="631" spans="1:3">
      <c r="A631" s="115"/>
      <c r="B631" s="53" t="s">
        <v>553</v>
      </c>
      <c r="C631" s="54">
        <v>0</v>
      </c>
    </row>
    <row r="632" spans="1:3">
      <c r="A632" s="115"/>
      <c r="B632" s="53" t="s">
        <v>727</v>
      </c>
      <c r="C632" s="55">
        <f>C628+C629+C630</f>
        <v>8506.4139999999989</v>
      </c>
    </row>
    <row r="633" spans="1:3">
      <c r="A633" s="115"/>
      <c r="B633" s="53" t="s">
        <v>544</v>
      </c>
      <c r="C633" s="55">
        <f>C632*1.2</f>
        <v>10207.696799999998</v>
      </c>
    </row>
    <row r="634" spans="1:3" ht="60">
      <c r="A634" s="118"/>
      <c r="B634" s="53" t="s">
        <v>606</v>
      </c>
      <c r="C634" s="56">
        <f>C203</f>
        <v>36050.71</v>
      </c>
    </row>
    <row r="635" spans="1:3" ht="15.75" customHeight="1">
      <c r="A635" s="120" t="s">
        <v>827</v>
      </c>
      <c r="B635" s="120"/>
      <c r="C635" s="85">
        <f>(C115+C135+C151+C177+C192+C205+C221+C330+C344+C358+C386+C402+C542+C560+C589+C601+C618)/100</f>
        <v>4.7359024740140505</v>
      </c>
    </row>
    <row r="636" spans="1:3" ht="15.75" customHeight="1">
      <c r="A636" s="120" t="s">
        <v>828</v>
      </c>
      <c r="B636" s="120"/>
      <c r="C636" s="86">
        <f>C635*1.2</f>
        <v>5.6830829688168603</v>
      </c>
    </row>
    <row r="637" spans="1:3" ht="15" customHeight="1">
      <c r="B637" s="121"/>
      <c r="C637" s="121"/>
    </row>
    <row r="638" spans="1:3" ht="6" customHeight="1">
      <c r="B638" s="121"/>
      <c r="C638" s="121"/>
    </row>
    <row r="639" spans="1:3" ht="23.25" customHeight="1">
      <c r="A639" s="116" t="s">
        <v>829</v>
      </c>
      <c r="B639" s="122"/>
      <c r="C639" s="64">
        <f>C131+C147+C173+C188+C201+C217+C326+C340+C352+C382+C398+C538+C585+C597+C614+C632</f>
        <v>2816760.7196749174</v>
      </c>
    </row>
    <row r="640" spans="1:3" ht="33.75" customHeight="1">
      <c r="A640" s="87" t="s">
        <v>830</v>
      </c>
      <c r="B640" s="53" t="s">
        <v>831</v>
      </c>
      <c r="C640" s="64">
        <f>(C117+C137+C207+C225+C240+C255+C268+C283+C296+C311+C388+C406+C420+C434+C448+C462+C476+C491+C499+C507+C529+20502.2)*1.22</f>
        <v>1076765.9488000001</v>
      </c>
    </row>
    <row r="641" spans="1:3" ht="19.5" customHeight="1">
      <c r="B641" s="53" t="s">
        <v>832</v>
      </c>
      <c r="C641" s="64">
        <f>C628+C610</f>
        <v>315417.19999999995</v>
      </c>
    </row>
    <row r="642" spans="1:3" ht="27.75" customHeight="1">
      <c r="B642" s="53" t="s">
        <v>833</v>
      </c>
      <c r="C642" s="88"/>
    </row>
    <row r="643" spans="1:3" ht="19.5" customHeight="1">
      <c r="B643" s="53" t="s">
        <v>834</v>
      </c>
      <c r="C643" s="64">
        <f>C531+C524+C517+C509+C501+C493+C482+C452+C438+C424+C410+C391+C272+C259+C244+C229+C210+C182+C140+C120</f>
        <v>128938.92999999996</v>
      </c>
    </row>
    <row r="644" spans="1:3" ht="19.5" customHeight="1">
      <c r="B644" s="53" t="s">
        <v>835</v>
      </c>
      <c r="C644" s="64">
        <f>C639-C640-C641-C643</f>
        <v>1295638.6408749174</v>
      </c>
    </row>
    <row r="645" spans="1:3" ht="16.5" customHeight="1">
      <c r="A645" s="114" t="s">
        <v>836</v>
      </c>
      <c r="B645" s="115"/>
      <c r="C645" s="89">
        <f>C639*1.2</f>
        <v>3380112.8636099007</v>
      </c>
    </row>
    <row r="646" spans="1:3" ht="31.5" customHeight="1">
      <c r="B646" s="53" t="s">
        <v>837</v>
      </c>
      <c r="C646" s="64">
        <f>C129+C145+C215+C236+C251+C264+C279+C375+C396+C416+C430+C444+C458+C497+C505+C513+C535</f>
        <v>211365.53950454757</v>
      </c>
    </row>
    <row r="647" spans="1:3" ht="18" hidden="1" customHeight="1"/>
    <row r="648" spans="1:3" ht="15" hidden="1" customHeight="1"/>
    <row r="649" spans="1:3" ht="19.5" hidden="1" customHeight="1">
      <c r="B649" s="53" t="s">
        <v>838</v>
      </c>
      <c r="C649" s="90">
        <f>(C601+C589+C560+C542+C402+C386+C358+C344+C330+C221+C177+C151+C135+C115)/100</f>
        <v>3.7203340917228678</v>
      </c>
    </row>
    <row r="650" spans="1:3" ht="19.5" hidden="1" customHeight="1">
      <c r="B650" s="53" t="s">
        <v>839</v>
      </c>
      <c r="C650" s="90">
        <f>C649*1.2</f>
        <v>4.4644009100674413</v>
      </c>
    </row>
    <row r="651" spans="1:3" ht="15" hidden="1" customHeight="1">
      <c r="C651" s="91"/>
    </row>
    <row r="652" spans="1:3" ht="19.5" hidden="1" customHeight="1">
      <c r="B652" s="53" t="s">
        <v>840</v>
      </c>
      <c r="C652" s="92">
        <f>C635</f>
        <v>4.7359024740140505</v>
      </c>
    </row>
    <row r="653" spans="1:3" ht="19.5" hidden="1" customHeight="1">
      <c r="B653" s="53" t="s">
        <v>841</v>
      </c>
      <c r="C653" s="92">
        <f>C652*1.2</f>
        <v>5.6830829688168603</v>
      </c>
    </row>
    <row r="654" spans="1:3" hidden="1"/>
    <row r="655" spans="1:3" hidden="1">
      <c r="B655" s="45" t="s">
        <v>842</v>
      </c>
    </row>
    <row r="656" spans="1:3" ht="34.5" hidden="1" customHeight="1">
      <c r="B656" s="116" t="s">
        <v>843</v>
      </c>
      <c r="C656" s="116"/>
    </row>
    <row r="657" spans="1:3" hidden="1">
      <c r="B657" s="45"/>
    </row>
    <row r="658" spans="1:3" ht="14.25" hidden="1" customHeight="1"/>
    <row r="659" spans="1:3" hidden="1"/>
    <row r="660" spans="1:3" ht="65.25" customHeight="1">
      <c r="A660" s="93" t="s">
        <v>844</v>
      </c>
      <c r="B660" s="94"/>
      <c r="C660" s="93" t="s">
        <v>845</v>
      </c>
    </row>
    <row r="661" spans="1:3" ht="15.75">
      <c r="A661" s="93"/>
      <c r="B661" s="94"/>
      <c r="C661" s="93"/>
    </row>
    <row r="662" spans="1:3" ht="12" customHeight="1">
      <c r="A662" s="93"/>
      <c r="B662" s="94"/>
      <c r="C662" s="93"/>
    </row>
    <row r="663" spans="1:3" ht="4.5" hidden="1" customHeight="1">
      <c r="A663" s="93"/>
      <c r="B663" s="94"/>
      <c r="C663" s="93"/>
    </row>
    <row r="664" spans="1:3">
      <c r="A664" s="95" t="s">
        <v>846</v>
      </c>
      <c r="B664" s="94"/>
      <c r="C664" s="95" t="s">
        <v>847</v>
      </c>
    </row>
  </sheetData>
  <mergeCells count="59">
    <mergeCell ref="A109:B109"/>
    <mergeCell ref="A3:C3"/>
    <mergeCell ref="A4:B4"/>
    <mergeCell ref="A5:C5"/>
    <mergeCell ref="A6:C6"/>
    <mergeCell ref="A7:C7"/>
    <mergeCell ref="A8:C8"/>
    <mergeCell ref="A11:B11"/>
    <mergeCell ref="A51:B51"/>
    <mergeCell ref="A55:B55"/>
    <mergeCell ref="A107:B107"/>
    <mergeCell ref="A108:B108"/>
    <mergeCell ref="A110:C110"/>
    <mergeCell ref="A111:C111"/>
    <mergeCell ref="A114:A133"/>
    <mergeCell ref="B114:C114"/>
    <mergeCell ref="A134:A149"/>
    <mergeCell ref="B134:C134"/>
    <mergeCell ref="B329:C329"/>
    <mergeCell ref="B150:C150"/>
    <mergeCell ref="B176:C176"/>
    <mergeCell ref="B191:C191"/>
    <mergeCell ref="B204:C204"/>
    <mergeCell ref="B220:C220"/>
    <mergeCell ref="B223:C223"/>
    <mergeCell ref="B238:C238"/>
    <mergeCell ref="B253:C253"/>
    <mergeCell ref="B266:C266"/>
    <mergeCell ref="B281:C281"/>
    <mergeCell ref="B294:C294"/>
    <mergeCell ref="B343:C343"/>
    <mergeCell ref="B355:C355"/>
    <mergeCell ref="A385:A400"/>
    <mergeCell ref="B385:C385"/>
    <mergeCell ref="A401:A434"/>
    <mergeCell ref="B401:C401"/>
    <mergeCell ref="B404:C404"/>
    <mergeCell ref="B418:C418"/>
    <mergeCell ref="B432:C432"/>
    <mergeCell ref="B446:C446"/>
    <mergeCell ref="B460:C460"/>
    <mergeCell ref="B474:C474"/>
    <mergeCell ref="B488:C488"/>
    <mergeCell ref="A541:A556"/>
    <mergeCell ref="B541:C541"/>
    <mergeCell ref="A559:A587"/>
    <mergeCell ref="B559:C559"/>
    <mergeCell ref="A588:A599"/>
    <mergeCell ref="B588:C588"/>
    <mergeCell ref="A600:A616"/>
    <mergeCell ref="B600:C600"/>
    <mergeCell ref="A645:B645"/>
    <mergeCell ref="B656:C656"/>
    <mergeCell ref="A617:A634"/>
    <mergeCell ref="B617:C617"/>
    <mergeCell ref="A635:B635"/>
    <mergeCell ref="A636:B636"/>
    <mergeCell ref="B637:C638"/>
    <mergeCell ref="A639:B639"/>
  </mergeCells>
  <pageMargins left="1.1023622047244095" right="0.31496062992125984" top="0.35433070866141736" bottom="0.35433070866141736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M73"/>
  <sheetViews>
    <sheetView showGridLines="0" workbookViewId="0">
      <pane xSplit="2" topLeftCell="C1" activePane="topRight" state="frozen"/>
      <selection activeCell="A4" sqref="A4"/>
      <selection pane="topRight" activeCell="A4" sqref="A4"/>
    </sheetView>
  </sheetViews>
  <sheetFormatPr defaultColWidth="11.42578125" defaultRowHeight="10.5"/>
  <cols>
    <col min="1" max="1" width="48.28515625" style="1" customWidth="1"/>
    <col min="2" max="3" width="11.42578125" style="1" customWidth="1"/>
    <col min="4" max="367" width="9" style="1" customWidth="1"/>
    <col min="368" max="368" width="9.140625" style="1" customWidth="1"/>
    <col min="369" max="369" width="15.42578125" style="1" customWidth="1"/>
    <col min="370" max="375" width="11.42578125" style="1"/>
    <col min="376" max="376" width="14.28515625" style="1" customWidth="1"/>
    <col min="377" max="16384" width="11.42578125" style="1"/>
  </cols>
  <sheetData>
    <row r="1" spans="1:377" ht="12.75">
      <c r="A1" s="110"/>
      <c r="B1" s="110"/>
      <c r="C1" s="110"/>
      <c r="D1" s="110"/>
      <c r="E1" s="110"/>
      <c r="F1" s="110"/>
      <c r="G1" s="110"/>
      <c r="H1" s="110">
        <v>2</v>
      </c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>
        <v>3</v>
      </c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>
        <v>4</v>
      </c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>
        <v>5</v>
      </c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>
        <v>6</v>
      </c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>
        <v>7</v>
      </c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>
        <v>8</v>
      </c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>
        <v>9</v>
      </c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>
        <v>10</v>
      </c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>
        <v>11</v>
      </c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>
        <v>12</v>
      </c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>
        <v>13</v>
      </c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>
        <v>14</v>
      </c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>
        <v>15</v>
      </c>
      <c r="FI1" s="110"/>
      <c r="FJ1" s="110"/>
      <c r="FK1" s="110"/>
      <c r="FL1" s="110"/>
      <c r="FM1" s="110"/>
      <c r="FN1" s="110"/>
      <c r="FO1" s="110"/>
      <c r="FP1" s="110"/>
      <c r="FQ1" s="110"/>
      <c r="FR1" s="110"/>
      <c r="FS1" s="110"/>
      <c r="FT1" s="110">
        <v>16</v>
      </c>
      <c r="FU1" s="110"/>
      <c r="FV1" s="110"/>
      <c r="FW1" s="110"/>
      <c r="FX1" s="110"/>
      <c r="FY1" s="110"/>
      <c r="FZ1" s="110"/>
      <c r="GA1" s="110"/>
      <c r="GB1" s="110"/>
      <c r="GC1" s="110"/>
      <c r="GD1" s="110"/>
      <c r="GE1" s="110"/>
      <c r="GF1" s="110">
        <v>17</v>
      </c>
      <c r="GG1" s="110"/>
      <c r="GH1" s="110"/>
      <c r="GI1" s="110"/>
      <c r="GJ1" s="110"/>
      <c r="GK1" s="110"/>
      <c r="GL1" s="110"/>
      <c r="GM1" s="110"/>
      <c r="GN1" s="110"/>
      <c r="GO1" s="110"/>
      <c r="GP1" s="110"/>
      <c r="GQ1" s="110"/>
      <c r="GR1" s="110">
        <v>18</v>
      </c>
      <c r="GS1" s="110"/>
      <c r="GT1" s="110"/>
      <c r="GU1" s="110"/>
      <c r="GV1" s="110"/>
      <c r="GW1" s="110"/>
      <c r="GX1" s="110"/>
      <c r="GY1" s="110"/>
      <c r="GZ1" s="110"/>
      <c r="HA1" s="110"/>
      <c r="HB1" s="110"/>
      <c r="HC1" s="110"/>
      <c r="HD1" s="110">
        <v>19</v>
      </c>
      <c r="HE1" s="110"/>
      <c r="HF1" s="110"/>
      <c r="HG1" s="110"/>
      <c r="HH1" s="110"/>
      <c r="HI1" s="110"/>
      <c r="HJ1" s="110"/>
      <c r="HK1" s="110"/>
      <c r="HL1" s="110"/>
      <c r="HM1" s="110"/>
      <c r="HN1" s="110"/>
      <c r="HO1" s="110"/>
      <c r="HP1" s="110">
        <v>20</v>
      </c>
      <c r="HQ1" s="110"/>
      <c r="HR1" s="110"/>
      <c r="HS1" s="110"/>
      <c r="HT1" s="110"/>
      <c r="HU1" s="110"/>
      <c r="HV1" s="110"/>
      <c r="HW1" s="110"/>
      <c r="HX1" s="110"/>
      <c r="HY1" s="110"/>
      <c r="HZ1" s="110"/>
      <c r="IA1" s="110"/>
      <c r="IB1" s="110">
        <v>21</v>
      </c>
      <c r="IC1" s="110"/>
      <c r="ID1" s="110"/>
      <c r="IE1" s="110"/>
      <c r="IF1" s="110"/>
      <c r="IG1" s="110"/>
      <c r="IH1" s="110"/>
      <c r="II1" s="110"/>
      <c r="IJ1" s="110"/>
      <c r="IK1" s="110"/>
      <c r="IL1" s="110"/>
      <c r="IM1" s="110"/>
      <c r="IN1" s="110">
        <v>22</v>
      </c>
      <c r="IO1" s="110"/>
      <c r="IP1" s="110"/>
      <c r="IQ1" s="110"/>
      <c r="IR1" s="110"/>
      <c r="IS1" s="110"/>
      <c r="IT1" s="110"/>
      <c r="IU1" s="110"/>
      <c r="IV1" s="110"/>
      <c r="IW1" s="110"/>
      <c r="IX1" s="110"/>
      <c r="IY1" s="110"/>
      <c r="IZ1" s="110">
        <v>23</v>
      </c>
      <c r="JA1" s="110"/>
      <c r="JB1" s="110"/>
      <c r="JC1" s="110"/>
      <c r="JD1" s="110"/>
      <c r="JE1" s="110"/>
      <c r="JF1" s="110"/>
      <c r="JG1" s="110"/>
      <c r="JH1" s="110"/>
      <c r="JI1" s="110"/>
      <c r="JJ1" s="110"/>
      <c r="JK1" s="110"/>
      <c r="JL1" s="110">
        <v>24</v>
      </c>
      <c r="JM1" s="110"/>
      <c r="JN1" s="110"/>
      <c r="JO1" s="110"/>
      <c r="JP1" s="110"/>
      <c r="JQ1" s="110"/>
      <c r="JR1" s="110"/>
      <c r="JS1" s="110"/>
      <c r="JT1" s="110"/>
      <c r="JU1" s="110"/>
      <c r="JV1" s="110"/>
      <c r="JW1" s="110"/>
      <c r="JX1" s="110">
        <v>25</v>
      </c>
      <c r="JY1" s="110"/>
      <c r="JZ1" s="110"/>
      <c r="KA1" s="110"/>
      <c r="KB1" s="110"/>
      <c r="KC1" s="110"/>
      <c r="KD1" s="110"/>
      <c r="KE1" s="110"/>
      <c r="KF1" s="110"/>
      <c r="KG1" s="110"/>
      <c r="KH1" s="110"/>
      <c r="KI1" s="110"/>
      <c r="KJ1" s="110">
        <v>26</v>
      </c>
      <c r="KK1" s="110"/>
      <c r="KL1" s="110"/>
      <c r="KM1" s="110"/>
      <c r="KN1" s="110"/>
      <c r="KO1" s="110"/>
      <c r="KP1" s="110"/>
      <c r="KQ1" s="110"/>
      <c r="KR1" s="110"/>
      <c r="KS1" s="110"/>
      <c r="KT1" s="110"/>
      <c r="KU1" s="110"/>
      <c r="KV1" s="110">
        <v>27</v>
      </c>
      <c r="KW1" s="110"/>
      <c r="KX1" s="110"/>
      <c r="KY1" s="110"/>
      <c r="KZ1" s="110"/>
      <c r="LA1" s="110"/>
      <c r="LB1" s="110"/>
      <c r="LC1" s="110"/>
      <c r="LD1" s="110"/>
      <c r="LE1" s="110"/>
      <c r="LF1" s="110"/>
      <c r="LG1" s="110"/>
      <c r="LH1" s="110">
        <v>28</v>
      </c>
      <c r="LI1" s="110"/>
      <c r="LJ1" s="110"/>
      <c r="LK1" s="110"/>
      <c r="LL1" s="110"/>
      <c r="LM1" s="110"/>
      <c r="LN1" s="110"/>
      <c r="LO1" s="110"/>
      <c r="LP1" s="110"/>
      <c r="LQ1" s="110"/>
      <c r="LR1" s="110"/>
      <c r="LS1" s="110"/>
      <c r="LT1" s="110">
        <v>29</v>
      </c>
      <c r="LU1" s="110"/>
      <c r="LV1" s="110"/>
      <c r="LW1" s="110"/>
      <c r="LX1" s="110"/>
      <c r="LY1" s="110"/>
      <c r="LZ1" s="110"/>
      <c r="MA1" s="110"/>
      <c r="MB1" s="110"/>
      <c r="MC1" s="110"/>
      <c r="MD1" s="110"/>
      <c r="ME1" s="110"/>
      <c r="MF1" s="110">
        <v>30</v>
      </c>
      <c r="MG1" s="110"/>
      <c r="MH1" s="110"/>
      <c r="MI1" s="110"/>
      <c r="MJ1" s="110"/>
      <c r="MK1" s="110"/>
      <c r="ML1" s="110"/>
      <c r="MM1" s="110"/>
      <c r="MN1" s="110"/>
      <c r="MO1" s="110"/>
      <c r="MP1" s="110"/>
      <c r="MQ1" s="110"/>
      <c r="MR1" s="110">
        <v>31</v>
      </c>
      <c r="MS1" s="110"/>
      <c r="MT1" s="110"/>
      <c r="MU1" s="110"/>
      <c r="MV1" s="110"/>
      <c r="MW1" s="110"/>
      <c r="MX1" s="110"/>
      <c r="MY1" s="110"/>
      <c r="MZ1" s="110"/>
      <c r="NA1" s="110"/>
      <c r="NB1" s="110"/>
      <c r="NC1" s="110"/>
      <c r="ND1" s="110">
        <v>32</v>
      </c>
      <c r="NE1" s="110"/>
      <c r="NF1" s="110"/>
      <c r="NG1" s="110"/>
      <c r="NH1" s="110"/>
      <c r="NI1" s="110"/>
      <c r="NJ1" s="110"/>
      <c r="NK1" s="110"/>
      <c r="NL1" s="110"/>
    </row>
    <row r="2" spans="1:377" ht="19.5">
      <c r="A2" s="2"/>
      <c r="B2" s="3"/>
      <c r="C2" s="3" t="s">
        <v>0</v>
      </c>
      <c r="D2" s="4"/>
      <c r="E2" s="2"/>
      <c r="F2" s="2"/>
      <c r="G2" s="5"/>
      <c r="H2" s="5"/>
      <c r="I2" s="5"/>
      <c r="J2" s="5"/>
      <c r="K2" s="5"/>
      <c r="L2" s="5"/>
      <c r="M2" s="5"/>
      <c r="N2" s="2"/>
      <c r="O2" s="2"/>
      <c r="P2" s="3" t="s">
        <v>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 t="s">
        <v>1</v>
      </c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 t="s">
        <v>1</v>
      </c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3" t="s">
        <v>1</v>
      </c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3" t="s">
        <v>1</v>
      </c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3" t="s">
        <v>1</v>
      </c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3" t="s">
        <v>1</v>
      </c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3" t="s">
        <v>1</v>
      </c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3" t="s">
        <v>1</v>
      </c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3" t="s">
        <v>1</v>
      </c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3" t="s">
        <v>1</v>
      </c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3" t="s">
        <v>1</v>
      </c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3" t="s">
        <v>1</v>
      </c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3" t="s">
        <v>1</v>
      </c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3" t="s">
        <v>1</v>
      </c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3" t="s">
        <v>1</v>
      </c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3" t="s">
        <v>1</v>
      </c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3" t="s">
        <v>1</v>
      </c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3" t="s">
        <v>1</v>
      </c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3" t="s">
        <v>1</v>
      </c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3" t="s">
        <v>1</v>
      </c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3" t="s">
        <v>1</v>
      </c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3" t="s">
        <v>1</v>
      </c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3" t="s">
        <v>1</v>
      </c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3" t="s">
        <v>1</v>
      </c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3" t="s">
        <v>1</v>
      </c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3" t="s">
        <v>1</v>
      </c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3" t="s">
        <v>1</v>
      </c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3" t="s">
        <v>1</v>
      </c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3" t="s">
        <v>1</v>
      </c>
      <c r="NA2" s="2"/>
      <c r="NB2" s="2"/>
      <c r="NC2" s="5"/>
      <c r="NJ2" s="3" t="s">
        <v>2</v>
      </c>
      <c r="NK2" s="5"/>
      <c r="NL2" s="5"/>
      <c r="NM2" s="6"/>
    </row>
    <row r="3" spans="1:377" ht="19.5">
      <c r="A3" s="2"/>
      <c r="B3" s="3"/>
      <c r="C3" s="3" t="s">
        <v>3</v>
      </c>
      <c r="D3" s="4"/>
      <c r="E3" s="2"/>
      <c r="F3" s="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</row>
    <row r="4" spans="1:377" ht="18.75">
      <c r="A4" s="2"/>
      <c r="B4" s="2"/>
      <c r="C4" s="3" t="s">
        <v>857</v>
      </c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</row>
    <row r="5" spans="1:377" ht="22.5" customHeight="1">
      <c r="A5" s="111" t="s">
        <v>855</v>
      </c>
      <c r="B5" s="111"/>
      <c r="C5" s="111"/>
      <c r="D5" s="111"/>
      <c r="E5" s="111"/>
      <c r="F5" s="111"/>
      <c r="G5" s="1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</row>
    <row r="6" spans="1:377" ht="22.5" customHeight="1">
      <c r="A6" s="111" t="s">
        <v>856</v>
      </c>
      <c r="B6" s="111"/>
      <c r="C6" s="111"/>
      <c r="D6" s="111"/>
      <c r="E6" s="111"/>
      <c r="F6" s="111"/>
      <c r="G6" s="1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</row>
    <row r="7" spans="1:377" ht="22.5" customHeight="1">
      <c r="A7" s="112" t="s">
        <v>6</v>
      </c>
      <c r="B7" s="112"/>
      <c r="C7" s="112"/>
      <c r="D7" s="112"/>
      <c r="E7" s="112"/>
      <c r="F7" s="112"/>
      <c r="G7" s="11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</row>
    <row r="8" spans="1:377" ht="19.5">
      <c r="A8" s="113"/>
      <c r="B8" s="113"/>
      <c r="C8" s="113"/>
      <c r="D8" s="11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</row>
    <row r="9" spans="1:377" ht="15.75" customHeight="1">
      <c r="A9" s="102" t="s">
        <v>7</v>
      </c>
      <c r="B9" s="102"/>
      <c r="C9" s="102"/>
      <c r="D9" s="102"/>
      <c r="E9" s="102"/>
      <c r="F9" s="102"/>
      <c r="G9" s="102"/>
    </row>
    <row r="10" spans="1:377" ht="40.700000000000003" customHeight="1">
      <c r="A10" s="103" t="s">
        <v>8</v>
      </c>
      <c r="B10" s="104"/>
      <c r="C10" s="105"/>
      <c r="D10" s="109" t="s">
        <v>9</v>
      </c>
      <c r="E10" s="109" t="s">
        <v>10</v>
      </c>
      <c r="F10" s="109" t="s">
        <v>11</v>
      </c>
      <c r="G10" s="109" t="s">
        <v>12</v>
      </c>
      <c r="H10" s="100" t="s">
        <v>13</v>
      </c>
      <c r="I10" s="100" t="s">
        <v>14</v>
      </c>
      <c r="J10" s="100" t="s">
        <v>15</v>
      </c>
      <c r="K10" s="100" t="s">
        <v>16</v>
      </c>
      <c r="L10" s="100" t="s">
        <v>17</v>
      </c>
      <c r="M10" s="100" t="s">
        <v>18</v>
      </c>
      <c r="N10" s="100" t="s">
        <v>19</v>
      </c>
      <c r="O10" s="100" t="s">
        <v>20</v>
      </c>
      <c r="P10" s="100" t="s">
        <v>21</v>
      </c>
      <c r="Q10" s="100" t="s">
        <v>22</v>
      </c>
      <c r="R10" s="100" t="s">
        <v>23</v>
      </c>
      <c r="S10" s="100" t="s">
        <v>24</v>
      </c>
      <c r="T10" s="100" t="s">
        <v>25</v>
      </c>
      <c r="U10" s="100" t="s">
        <v>26</v>
      </c>
      <c r="V10" s="100" t="s">
        <v>27</v>
      </c>
      <c r="W10" s="100" t="s">
        <v>28</v>
      </c>
      <c r="X10" s="100" t="s">
        <v>29</v>
      </c>
      <c r="Y10" s="100" t="s">
        <v>30</v>
      </c>
      <c r="Z10" s="100" t="s">
        <v>31</v>
      </c>
      <c r="AA10" s="100" t="s">
        <v>32</v>
      </c>
      <c r="AB10" s="100" t="s">
        <v>33</v>
      </c>
      <c r="AC10" s="100" t="s">
        <v>34</v>
      </c>
      <c r="AD10" s="100" t="s">
        <v>35</v>
      </c>
      <c r="AE10" s="100" t="s">
        <v>36</v>
      </c>
      <c r="AF10" s="100" t="s">
        <v>37</v>
      </c>
      <c r="AG10" s="100" t="s">
        <v>38</v>
      </c>
      <c r="AH10" s="100" t="s">
        <v>39</v>
      </c>
      <c r="AI10" s="100" t="s">
        <v>40</v>
      </c>
      <c r="AJ10" s="100" t="s">
        <v>41</v>
      </c>
      <c r="AK10" s="100" t="s">
        <v>42</v>
      </c>
      <c r="AL10" s="100" t="s">
        <v>43</v>
      </c>
      <c r="AM10" s="100" t="s">
        <v>44</v>
      </c>
      <c r="AN10" s="100" t="s">
        <v>45</v>
      </c>
      <c r="AO10" s="100" t="s">
        <v>46</v>
      </c>
      <c r="AP10" s="100" t="s">
        <v>47</v>
      </c>
      <c r="AQ10" s="100" t="s">
        <v>48</v>
      </c>
      <c r="AR10" s="100" t="s">
        <v>49</v>
      </c>
      <c r="AS10" s="100" t="s">
        <v>50</v>
      </c>
      <c r="AT10" s="100" t="s">
        <v>51</v>
      </c>
      <c r="AU10" s="100" t="s">
        <v>52</v>
      </c>
      <c r="AV10" s="100" t="s">
        <v>53</v>
      </c>
      <c r="AW10" s="100" t="s">
        <v>54</v>
      </c>
      <c r="AX10" s="100" t="s">
        <v>55</v>
      </c>
      <c r="AY10" s="100" t="s">
        <v>56</v>
      </c>
      <c r="AZ10" s="100" t="s">
        <v>57</v>
      </c>
      <c r="BA10" s="100" t="s">
        <v>58</v>
      </c>
      <c r="BB10" s="100" t="s">
        <v>59</v>
      </c>
      <c r="BC10" s="100" t="s">
        <v>60</v>
      </c>
      <c r="BD10" s="100" t="s">
        <v>61</v>
      </c>
      <c r="BE10" s="100" t="s">
        <v>62</v>
      </c>
      <c r="BF10" s="100" t="s">
        <v>63</v>
      </c>
      <c r="BG10" s="100" t="s">
        <v>64</v>
      </c>
      <c r="BH10" s="100" t="s">
        <v>65</v>
      </c>
      <c r="BI10" s="100" t="s">
        <v>66</v>
      </c>
      <c r="BJ10" s="100" t="s">
        <v>67</v>
      </c>
      <c r="BK10" s="100" t="s">
        <v>68</v>
      </c>
      <c r="BL10" s="100" t="s">
        <v>69</v>
      </c>
      <c r="BM10" s="100" t="s">
        <v>70</v>
      </c>
      <c r="BN10" s="100" t="s">
        <v>71</v>
      </c>
      <c r="BO10" s="100" t="s">
        <v>72</v>
      </c>
      <c r="BP10" s="100" t="s">
        <v>73</v>
      </c>
      <c r="BQ10" s="100" t="s">
        <v>74</v>
      </c>
      <c r="BR10" s="100" t="s">
        <v>75</v>
      </c>
      <c r="BS10" s="100" t="s">
        <v>76</v>
      </c>
      <c r="BT10" s="100" t="s">
        <v>77</v>
      </c>
      <c r="BU10" s="100" t="s">
        <v>78</v>
      </c>
      <c r="BV10" s="100" t="s">
        <v>79</v>
      </c>
      <c r="BW10" s="100" t="s">
        <v>80</v>
      </c>
      <c r="BX10" s="100" t="s">
        <v>81</v>
      </c>
      <c r="BY10" s="100" t="s">
        <v>82</v>
      </c>
      <c r="BZ10" s="100" t="s">
        <v>83</v>
      </c>
      <c r="CA10" s="100" t="s">
        <v>84</v>
      </c>
      <c r="CB10" s="100" t="s">
        <v>85</v>
      </c>
      <c r="CC10" s="100" t="s">
        <v>86</v>
      </c>
      <c r="CD10" s="100" t="s">
        <v>87</v>
      </c>
      <c r="CE10" s="100" t="s">
        <v>88</v>
      </c>
      <c r="CF10" s="100" t="s">
        <v>89</v>
      </c>
      <c r="CG10" s="100" t="s">
        <v>90</v>
      </c>
      <c r="CH10" s="100" t="s">
        <v>91</v>
      </c>
      <c r="CI10" s="100" t="s">
        <v>92</v>
      </c>
      <c r="CJ10" s="100" t="s">
        <v>93</v>
      </c>
      <c r="CK10" s="100" t="s">
        <v>94</v>
      </c>
      <c r="CL10" s="100" t="s">
        <v>95</v>
      </c>
      <c r="CM10" s="100" t="s">
        <v>96</v>
      </c>
      <c r="CN10" s="100" t="s">
        <v>97</v>
      </c>
      <c r="CO10" s="100" t="s">
        <v>98</v>
      </c>
      <c r="CP10" s="100" t="s">
        <v>99</v>
      </c>
      <c r="CQ10" s="100" t="s">
        <v>100</v>
      </c>
      <c r="CR10" s="100" t="s">
        <v>101</v>
      </c>
      <c r="CS10" s="100" t="s">
        <v>102</v>
      </c>
      <c r="CT10" s="100" t="s">
        <v>103</v>
      </c>
      <c r="CU10" s="100" t="s">
        <v>104</v>
      </c>
      <c r="CV10" s="100" t="s">
        <v>105</v>
      </c>
      <c r="CW10" s="100" t="s">
        <v>106</v>
      </c>
      <c r="CX10" s="100" t="s">
        <v>107</v>
      </c>
      <c r="CY10" s="100" t="s">
        <v>108</v>
      </c>
      <c r="CZ10" s="100" t="s">
        <v>109</v>
      </c>
      <c r="DA10" s="100" t="s">
        <v>110</v>
      </c>
      <c r="DB10" s="100" t="s">
        <v>111</v>
      </c>
      <c r="DC10" s="100" t="s">
        <v>112</v>
      </c>
      <c r="DD10" s="100" t="s">
        <v>113</v>
      </c>
      <c r="DE10" s="100" t="s">
        <v>114</v>
      </c>
      <c r="DF10" s="100" t="s">
        <v>115</v>
      </c>
      <c r="DG10" s="100" t="s">
        <v>116</v>
      </c>
      <c r="DH10" s="100" t="s">
        <v>117</v>
      </c>
      <c r="DI10" s="100" t="s">
        <v>118</v>
      </c>
      <c r="DJ10" s="100" t="s">
        <v>119</v>
      </c>
      <c r="DK10" s="100" t="s">
        <v>120</v>
      </c>
      <c r="DL10" s="100" t="s">
        <v>121</v>
      </c>
      <c r="DM10" s="100" t="s">
        <v>122</v>
      </c>
      <c r="DN10" s="100" t="s">
        <v>123</v>
      </c>
      <c r="DO10" s="100" t="s">
        <v>124</v>
      </c>
      <c r="DP10" s="100" t="s">
        <v>125</v>
      </c>
      <c r="DQ10" s="100" t="s">
        <v>126</v>
      </c>
      <c r="DR10" s="100" t="s">
        <v>127</v>
      </c>
      <c r="DS10" s="100" t="s">
        <v>128</v>
      </c>
      <c r="DT10" s="100" t="s">
        <v>129</v>
      </c>
      <c r="DU10" s="100" t="s">
        <v>130</v>
      </c>
      <c r="DV10" s="100" t="s">
        <v>131</v>
      </c>
      <c r="DW10" s="100" t="s">
        <v>132</v>
      </c>
      <c r="DX10" s="100" t="s">
        <v>133</v>
      </c>
      <c r="DY10" s="100" t="s">
        <v>134</v>
      </c>
      <c r="DZ10" s="100" t="s">
        <v>135</v>
      </c>
      <c r="EA10" s="100" t="s">
        <v>136</v>
      </c>
      <c r="EB10" s="100" t="s">
        <v>137</v>
      </c>
      <c r="EC10" s="100" t="s">
        <v>138</v>
      </c>
      <c r="ED10" s="100" t="s">
        <v>139</v>
      </c>
      <c r="EE10" s="100" t="s">
        <v>140</v>
      </c>
      <c r="EF10" s="100" t="s">
        <v>141</v>
      </c>
      <c r="EG10" s="100" t="s">
        <v>142</v>
      </c>
      <c r="EH10" s="100" t="s">
        <v>143</v>
      </c>
      <c r="EI10" s="100" t="s">
        <v>144</v>
      </c>
      <c r="EJ10" s="100" t="s">
        <v>145</v>
      </c>
      <c r="EK10" s="100" t="s">
        <v>146</v>
      </c>
      <c r="EL10" s="100" t="s">
        <v>147</v>
      </c>
      <c r="EM10" s="100" t="s">
        <v>148</v>
      </c>
      <c r="EN10" s="100" t="s">
        <v>149</v>
      </c>
      <c r="EO10" s="100" t="s">
        <v>150</v>
      </c>
      <c r="EP10" s="100" t="s">
        <v>151</v>
      </c>
      <c r="EQ10" s="100" t="s">
        <v>152</v>
      </c>
      <c r="ER10" s="100" t="s">
        <v>153</v>
      </c>
      <c r="ES10" s="100" t="s">
        <v>154</v>
      </c>
      <c r="ET10" s="100" t="s">
        <v>155</v>
      </c>
      <c r="EU10" s="100" t="s">
        <v>156</v>
      </c>
      <c r="EV10" s="100" t="s">
        <v>157</v>
      </c>
      <c r="EW10" s="100" t="s">
        <v>158</v>
      </c>
      <c r="EX10" s="100" t="s">
        <v>159</v>
      </c>
      <c r="EY10" s="100" t="s">
        <v>160</v>
      </c>
      <c r="EZ10" s="100" t="s">
        <v>161</v>
      </c>
      <c r="FA10" s="100" t="s">
        <v>162</v>
      </c>
      <c r="FB10" s="100" t="s">
        <v>163</v>
      </c>
      <c r="FC10" s="100" t="s">
        <v>164</v>
      </c>
      <c r="FD10" s="100" t="s">
        <v>165</v>
      </c>
      <c r="FE10" s="100" t="s">
        <v>166</v>
      </c>
      <c r="FF10" s="100" t="s">
        <v>167</v>
      </c>
      <c r="FG10" s="100" t="s">
        <v>168</v>
      </c>
      <c r="FH10" s="100" t="s">
        <v>169</v>
      </c>
      <c r="FI10" s="100" t="s">
        <v>170</v>
      </c>
      <c r="FJ10" s="100" t="s">
        <v>171</v>
      </c>
      <c r="FK10" s="100" t="s">
        <v>172</v>
      </c>
      <c r="FL10" s="100" t="s">
        <v>173</v>
      </c>
      <c r="FM10" s="100" t="s">
        <v>174</v>
      </c>
      <c r="FN10" s="100" t="s">
        <v>175</v>
      </c>
      <c r="FO10" s="100" t="s">
        <v>176</v>
      </c>
      <c r="FP10" s="100" t="s">
        <v>177</v>
      </c>
      <c r="FQ10" s="100" t="s">
        <v>178</v>
      </c>
      <c r="FR10" s="100" t="s">
        <v>179</v>
      </c>
      <c r="FS10" s="100" t="s">
        <v>180</v>
      </c>
      <c r="FT10" s="100" t="s">
        <v>181</v>
      </c>
      <c r="FU10" s="100" t="s">
        <v>182</v>
      </c>
      <c r="FV10" s="100" t="s">
        <v>183</v>
      </c>
      <c r="FW10" s="100" t="s">
        <v>184</v>
      </c>
      <c r="FX10" s="100" t="s">
        <v>185</v>
      </c>
      <c r="FY10" s="100" t="s">
        <v>186</v>
      </c>
      <c r="FZ10" s="100" t="s">
        <v>187</v>
      </c>
      <c r="GA10" s="100" t="s">
        <v>188</v>
      </c>
      <c r="GB10" s="100" t="s">
        <v>189</v>
      </c>
      <c r="GC10" s="100" t="s">
        <v>190</v>
      </c>
      <c r="GD10" s="100" t="s">
        <v>191</v>
      </c>
      <c r="GE10" s="100" t="s">
        <v>192</v>
      </c>
      <c r="GF10" s="100" t="s">
        <v>193</v>
      </c>
      <c r="GG10" s="100" t="s">
        <v>194</v>
      </c>
      <c r="GH10" s="100" t="s">
        <v>195</v>
      </c>
      <c r="GI10" s="100" t="s">
        <v>196</v>
      </c>
      <c r="GJ10" s="100" t="s">
        <v>197</v>
      </c>
      <c r="GK10" s="100" t="s">
        <v>198</v>
      </c>
      <c r="GL10" s="100" t="s">
        <v>199</v>
      </c>
      <c r="GM10" s="100" t="s">
        <v>200</v>
      </c>
      <c r="GN10" s="100" t="s">
        <v>201</v>
      </c>
      <c r="GO10" s="100" t="s">
        <v>202</v>
      </c>
      <c r="GP10" s="100" t="s">
        <v>203</v>
      </c>
      <c r="GQ10" s="100" t="s">
        <v>204</v>
      </c>
      <c r="GR10" s="100" t="s">
        <v>205</v>
      </c>
      <c r="GS10" s="100" t="s">
        <v>206</v>
      </c>
      <c r="GT10" s="100" t="s">
        <v>207</v>
      </c>
      <c r="GU10" s="100" t="s">
        <v>208</v>
      </c>
      <c r="GV10" s="100" t="s">
        <v>209</v>
      </c>
      <c r="GW10" s="100" t="s">
        <v>210</v>
      </c>
      <c r="GX10" s="100" t="s">
        <v>211</v>
      </c>
      <c r="GY10" s="100" t="s">
        <v>212</v>
      </c>
      <c r="GZ10" s="100" t="s">
        <v>213</v>
      </c>
      <c r="HA10" s="100" t="s">
        <v>214</v>
      </c>
      <c r="HB10" s="100" t="s">
        <v>215</v>
      </c>
      <c r="HC10" s="100" t="s">
        <v>216</v>
      </c>
      <c r="HD10" s="100" t="s">
        <v>217</v>
      </c>
      <c r="HE10" s="100" t="s">
        <v>218</v>
      </c>
      <c r="HF10" s="100" t="s">
        <v>219</v>
      </c>
      <c r="HG10" s="100" t="s">
        <v>220</v>
      </c>
      <c r="HH10" s="100" t="s">
        <v>221</v>
      </c>
      <c r="HI10" s="100" t="s">
        <v>222</v>
      </c>
      <c r="HJ10" s="100" t="s">
        <v>223</v>
      </c>
      <c r="HK10" s="100" t="s">
        <v>224</v>
      </c>
      <c r="HL10" s="100" t="s">
        <v>225</v>
      </c>
      <c r="HM10" s="100" t="s">
        <v>226</v>
      </c>
      <c r="HN10" s="100" t="s">
        <v>227</v>
      </c>
      <c r="HO10" s="100" t="s">
        <v>228</v>
      </c>
      <c r="HP10" s="100" t="s">
        <v>229</v>
      </c>
      <c r="HQ10" s="100" t="s">
        <v>230</v>
      </c>
      <c r="HR10" s="100" t="s">
        <v>231</v>
      </c>
      <c r="HS10" s="100" t="s">
        <v>232</v>
      </c>
      <c r="HT10" s="100" t="s">
        <v>233</v>
      </c>
      <c r="HU10" s="100" t="s">
        <v>234</v>
      </c>
      <c r="HV10" s="100" t="s">
        <v>235</v>
      </c>
      <c r="HW10" s="100" t="s">
        <v>236</v>
      </c>
      <c r="HX10" s="100" t="s">
        <v>237</v>
      </c>
      <c r="HY10" s="100" t="s">
        <v>238</v>
      </c>
      <c r="HZ10" s="100" t="s">
        <v>239</v>
      </c>
      <c r="IA10" s="100" t="s">
        <v>240</v>
      </c>
      <c r="IB10" s="100" t="s">
        <v>241</v>
      </c>
      <c r="IC10" s="100" t="s">
        <v>242</v>
      </c>
      <c r="ID10" s="100" t="s">
        <v>243</v>
      </c>
      <c r="IE10" s="100" t="s">
        <v>244</v>
      </c>
      <c r="IF10" s="100" t="s">
        <v>245</v>
      </c>
      <c r="IG10" s="100" t="s">
        <v>246</v>
      </c>
      <c r="IH10" s="100" t="s">
        <v>247</v>
      </c>
      <c r="II10" s="100" t="s">
        <v>248</v>
      </c>
      <c r="IJ10" s="100" t="s">
        <v>249</v>
      </c>
      <c r="IK10" s="100" t="s">
        <v>250</v>
      </c>
      <c r="IL10" s="100" t="s">
        <v>251</v>
      </c>
      <c r="IM10" s="100" t="s">
        <v>252</v>
      </c>
      <c r="IN10" s="100" t="s">
        <v>253</v>
      </c>
      <c r="IO10" s="100" t="s">
        <v>254</v>
      </c>
      <c r="IP10" s="100" t="s">
        <v>255</v>
      </c>
      <c r="IQ10" s="100" t="s">
        <v>256</v>
      </c>
      <c r="IR10" s="100" t="s">
        <v>257</v>
      </c>
      <c r="IS10" s="100" t="s">
        <v>258</v>
      </c>
      <c r="IT10" s="100" t="s">
        <v>259</v>
      </c>
      <c r="IU10" s="100" t="s">
        <v>260</v>
      </c>
      <c r="IV10" s="100" t="s">
        <v>261</v>
      </c>
      <c r="IW10" s="100" t="s">
        <v>262</v>
      </c>
      <c r="IX10" s="100" t="s">
        <v>263</v>
      </c>
      <c r="IY10" s="100" t="s">
        <v>264</v>
      </c>
      <c r="IZ10" s="100" t="s">
        <v>265</v>
      </c>
      <c r="JA10" s="100" t="s">
        <v>266</v>
      </c>
      <c r="JB10" s="100" t="s">
        <v>267</v>
      </c>
      <c r="JC10" s="100" t="s">
        <v>268</v>
      </c>
      <c r="JD10" s="100" t="s">
        <v>269</v>
      </c>
      <c r="JE10" s="100" t="s">
        <v>270</v>
      </c>
      <c r="JF10" s="100" t="s">
        <v>271</v>
      </c>
      <c r="JG10" s="100" t="s">
        <v>272</v>
      </c>
      <c r="JH10" s="100" t="s">
        <v>273</v>
      </c>
      <c r="JI10" s="100" t="s">
        <v>274</v>
      </c>
      <c r="JJ10" s="100" t="s">
        <v>275</v>
      </c>
      <c r="JK10" s="100" t="s">
        <v>276</v>
      </c>
      <c r="JL10" s="100" t="s">
        <v>277</v>
      </c>
      <c r="JM10" s="100" t="s">
        <v>278</v>
      </c>
      <c r="JN10" s="100" t="s">
        <v>279</v>
      </c>
      <c r="JO10" s="100" t="s">
        <v>280</v>
      </c>
      <c r="JP10" s="100" t="s">
        <v>281</v>
      </c>
      <c r="JQ10" s="100" t="s">
        <v>282</v>
      </c>
      <c r="JR10" s="100" t="s">
        <v>283</v>
      </c>
      <c r="JS10" s="100" t="s">
        <v>284</v>
      </c>
      <c r="JT10" s="100" t="s">
        <v>285</v>
      </c>
      <c r="JU10" s="100" t="s">
        <v>286</v>
      </c>
      <c r="JV10" s="100" t="s">
        <v>287</v>
      </c>
      <c r="JW10" s="100" t="s">
        <v>288</v>
      </c>
      <c r="JX10" s="100" t="s">
        <v>289</v>
      </c>
      <c r="JY10" s="100" t="s">
        <v>290</v>
      </c>
      <c r="JZ10" s="100" t="s">
        <v>291</v>
      </c>
      <c r="KA10" s="100" t="s">
        <v>292</v>
      </c>
      <c r="KB10" s="100" t="s">
        <v>293</v>
      </c>
      <c r="KC10" s="100" t="s">
        <v>294</v>
      </c>
      <c r="KD10" s="100" t="s">
        <v>295</v>
      </c>
      <c r="KE10" s="100" t="s">
        <v>296</v>
      </c>
      <c r="KF10" s="100" t="s">
        <v>297</v>
      </c>
      <c r="KG10" s="100" t="s">
        <v>298</v>
      </c>
      <c r="KH10" s="100" t="s">
        <v>299</v>
      </c>
      <c r="KI10" s="100" t="s">
        <v>300</v>
      </c>
      <c r="KJ10" s="100" t="s">
        <v>301</v>
      </c>
      <c r="KK10" s="100" t="s">
        <v>302</v>
      </c>
      <c r="KL10" s="100" t="s">
        <v>303</v>
      </c>
      <c r="KM10" s="100" t="s">
        <v>304</v>
      </c>
      <c r="KN10" s="100" t="s">
        <v>305</v>
      </c>
      <c r="KO10" s="100" t="s">
        <v>306</v>
      </c>
      <c r="KP10" s="100" t="s">
        <v>307</v>
      </c>
      <c r="KQ10" s="100" t="s">
        <v>308</v>
      </c>
      <c r="KR10" s="100" t="s">
        <v>309</v>
      </c>
      <c r="KS10" s="100" t="s">
        <v>310</v>
      </c>
      <c r="KT10" s="100" t="s">
        <v>311</v>
      </c>
      <c r="KU10" s="100" t="s">
        <v>312</v>
      </c>
      <c r="KV10" s="100" t="s">
        <v>313</v>
      </c>
      <c r="KW10" s="100" t="s">
        <v>314</v>
      </c>
      <c r="KX10" s="100" t="s">
        <v>315</v>
      </c>
      <c r="KY10" s="100" t="s">
        <v>316</v>
      </c>
      <c r="KZ10" s="100" t="s">
        <v>317</v>
      </c>
      <c r="LA10" s="100" t="s">
        <v>318</v>
      </c>
      <c r="LB10" s="100" t="s">
        <v>319</v>
      </c>
      <c r="LC10" s="100" t="s">
        <v>320</v>
      </c>
      <c r="LD10" s="100" t="s">
        <v>321</v>
      </c>
      <c r="LE10" s="100" t="s">
        <v>322</v>
      </c>
      <c r="LF10" s="100" t="s">
        <v>323</v>
      </c>
      <c r="LG10" s="100" t="s">
        <v>324</v>
      </c>
      <c r="LH10" s="100" t="s">
        <v>325</v>
      </c>
      <c r="LI10" s="100" t="s">
        <v>326</v>
      </c>
      <c r="LJ10" s="100" t="s">
        <v>327</v>
      </c>
      <c r="LK10" s="100" t="s">
        <v>328</v>
      </c>
      <c r="LL10" s="100" t="s">
        <v>329</v>
      </c>
      <c r="LM10" s="100" t="s">
        <v>330</v>
      </c>
      <c r="LN10" s="100" t="s">
        <v>331</v>
      </c>
      <c r="LO10" s="100" t="s">
        <v>332</v>
      </c>
      <c r="LP10" s="100" t="s">
        <v>333</v>
      </c>
      <c r="LQ10" s="100" t="s">
        <v>334</v>
      </c>
      <c r="LR10" s="100" t="s">
        <v>335</v>
      </c>
      <c r="LS10" s="100" t="s">
        <v>336</v>
      </c>
      <c r="LT10" s="100" t="s">
        <v>337</v>
      </c>
      <c r="LU10" s="100" t="s">
        <v>338</v>
      </c>
      <c r="LV10" s="100" t="s">
        <v>339</v>
      </c>
      <c r="LW10" s="100" t="s">
        <v>340</v>
      </c>
      <c r="LX10" s="100" t="s">
        <v>341</v>
      </c>
      <c r="LY10" s="100" t="s">
        <v>342</v>
      </c>
      <c r="LZ10" s="100" t="s">
        <v>343</v>
      </c>
      <c r="MA10" s="100" t="s">
        <v>344</v>
      </c>
      <c r="MB10" s="100" t="s">
        <v>345</v>
      </c>
      <c r="MC10" s="100" t="s">
        <v>346</v>
      </c>
      <c r="MD10" s="100" t="s">
        <v>347</v>
      </c>
      <c r="ME10" s="100" t="s">
        <v>348</v>
      </c>
      <c r="MF10" s="100" t="s">
        <v>349</v>
      </c>
      <c r="MG10" s="100" t="s">
        <v>350</v>
      </c>
      <c r="MH10" s="100" t="s">
        <v>351</v>
      </c>
      <c r="MI10" s="100" t="s">
        <v>352</v>
      </c>
      <c r="MJ10" s="100" t="s">
        <v>353</v>
      </c>
      <c r="MK10" s="100" t="s">
        <v>354</v>
      </c>
      <c r="ML10" s="100" t="s">
        <v>355</v>
      </c>
      <c r="MM10" s="100" t="s">
        <v>356</v>
      </c>
      <c r="MN10" s="100" t="s">
        <v>357</v>
      </c>
      <c r="MO10" s="100" t="s">
        <v>358</v>
      </c>
      <c r="MP10" s="100" t="s">
        <v>359</v>
      </c>
      <c r="MQ10" s="100" t="s">
        <v>360</v>
      </c>
      <c r="MR10" s="100" t="s">
        <v>361</v>
      </c>
      <c r="MS10" s="100" t="s">
        <v>362</v>
      </c>
      <c r="MT10" s="100" t="s">
        <v>363</v>
      </c>
      <c r="MU10" s="100" t="s">
        <v>364</v>
      </c>
      <c r="MV10" s="100" t="s">
        <v>365</v>
      </c>
      <c r="MW10" s="100" t="s">
        <v>366</v>
      </c>
      <c r="MX10" s="100" t="s">
        <v>367</v>
      </c>
      <c r="MY10" s="100" t="s">
        <v>368</v>
      </c>
      <c r="MZ10" s="100" t="s">
        <v>369</v>
      </c>
      <c r="NA10" s="100" t="s">
        <v>370</v>
      </c>
      <c r="NB10" s="100" t="s">
        <v>371</v>
      </c>
      <c r="NC10" s="100" t="s">
        <v>372</v>
      </c>
      <c r="ND10" s="100" t="s">
        <v>373</v>
      </c>
    </row>
    <row r="11" spans="1:377" ht="157.5" customHeight="1">
      <c r="A11" s="106"/>
      <c r="B11" s="107"/>
      <c r="C11" s="108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  <c r="IW11" s="100"/>
      <c r="IX11" s="100"/>
      <c r="IY11" s="100"/>
      <c r="IZ11" s="100"/>
      <c r="JA11" s="100"/>
      <c r="JB11" s="100"/>
      <c r="JC11" s="100"/>
      <c r="JD11" s="100"/>
      <c r="JE11" s="100"/>
      <c r="JF11" s="100"/>
      <c r="JG11" s="100"/>
      <c r="JH11" s="100"/>
      <c r="JI11" s="100"/>
      <c r="JJ11" s="100"/>
      <c r="JK11" s="100"/>
      <c r="JL11" s="100"/>
      <c r="JM11" s="100"/>
      <c r="JN11" s="100"/>
      <c r="JO11" s="100"/>
      <c r="JP11" s="100"/>
      <c r="JQ11" s="100"/>
      <c r="JR11" s="100"/>
      <c r="JS11" s="100"/>
      <c r="JT11" s="100"/>
      <c r="JU11" s="100"/>
      <c r="JV11" s="100"/>
      <c r="JW11" s="100"/>
      <c r="JX11" s="100"/>
      <c r="JY11" s="100"/>
      <c r="JZ11" s="100"/>
      <c r="KA11" s="100"/>
      <c r="KB11" s="100"/>
      <c r="KC11" s="100"/>
      <c r="KD11" s="100"/>
      <c r="KE11" s="100"/>
      <c r="KF11" s="100"/>
      <c r="KG11" s="100"/>
      <c r="KH11" s="100"/>
      <c r="KI11" s="100"/>
      <c r="KJ11" s="100"/>
      <c r="KK11" s="100"/>
      <c r="KL11" s="100"/>
      <c r="KM11" s="100"/>
      <c r="KN11" s="100"/>
      <c r="KO11" s="100"/>
      <c r="KP11" s="100"/>
      <c r="KQ11" s="100"/>
      <c r="KR11" s="100"/>
      <c r="KS11" s="100"/>
      <c r="KT11" s="100"/>
      <c r="KU11" s="100"/>
      <c r="KV11" s="100"/>
      <c r="KW11" s="100"/>
      <c r="KX11" s="100"/>
      <c r="KY11" s="100"/>
      <c r="KZ11" s="100"/>
      <c r="LA11" s="100"/>
      <c r="LB11" s="100"/>
      <c r="LC11" s="100"/>
      <c r="LD11" s="100"/>
      <c r="LE11" s="100"/>
      <c r="LF11" s="100"/>
      <c r="LG11" s="100"/>
      <c r="LH11" s="100"/>
      <c r="LI11" s="100"/>
      <c r="LJ11" s="100"/>
      <c r="LK11" s="100"/>
      <c r="LL11" s="100"/>
      <c r="LM11" s="100"/>
      <c r="LN11" s="100"/>
      <c r="LO11" s="100"/>
      <c r="LP11" s="100"/>
      <c r="LQ11" s="100"/>
      <c r="LR11" s="100"/>
      <c r="LS11" s="100"/>
      <c r="LT11" s="100"/>
      <c r="LU11" s="100"/>
      <c r="LV11" s="100"/>
      <c r="LW11" s="100"/>
      <c r="LX11" s="100"/>
      <c r="LY11" s="100"/>
      <c r="LZ11" s="100"/>
      <c r="MA11" s="100"/>
      <c r="MB11" s="100"/>
      <c r="MC11" s="100"/>
      <c r="MD11" s="100"/>
      <c r="ME11" s="100"/>
      <c r="MF11" s="100"/>
      <c r="MG11" s="100"/>
      <c r="MH11" s="100"/>
      <c r="MI11" s="100"/>
      <c r="MJ11" s="100"/>
      <c r="MK11" s="100"/>
      <c r="ML11" s="100"/>
      <c r="MM11" s="100"/>
      <c r="MN11" s="100"/>
      <c r="MO11" s="100"/>
      <c r="MP11" s="100"/>
      <c r="MQ11" s="100"/>
      <c r="MR11" s="100"/>
      <c r="MS11" s="100"/>
      <c r="MT11" s="100"/>
      <c r="MU11" s="100"/>
      <c r="MV11" s="100"/>
      <c r="MW11" s="100"/>
      <c r="MX11" s="100"/>
      <c r="MY11" s="100"/>
      <c r="MZ11" s="100"/>
      <c r="NA11" s="100"/>
      <c r="NB11" s="100"/>
      <c r="NC11" s="100"/>
      <c r="ND11" s="100"/>
    </row>
    <row r="12" spans="1:377" ht="17.25" customHeight="1">
      <c r="A12" s="101" t="s">
        <v>374</v>
      </c>
      <c r="B12" s="101"/>
      <c r="C12" s="101"/>
      <c r="D12" s="7">
        <v>5</v>
      </c>
      <c r="E12" s="7">
        <v>5</v>
      </c>
      <c r="F12" s="7">
        <v>5</v>
      </c>
      <c r="G12" s="8">
        <v>4</v>
      </c>
      <c r="H12" s="9">
        <v>5</v>
      </c>
      <c r="I12" s="10">
        <v>4</v>
      </c>
      <c r="J12" s="9">
        <v>5</v>
      </c>
      <c r="K12" s="10">
        <v>4</v>
      </c>
      <c r="L12" s="9">
        <v>5</v>
      </c>
      <c r="M12" s="9">
        <v>5</v>
      </c>
      <c r="N12" s="10">
        <v>4</v>
      </c>
      <c r="O12" s="9">
        <v>5</v>
      </c>
      <c r="P12" s="10">
        <v>4</v>
      </c>
      <c r="Q12" s="9">
        <v>5</v>
      </c>
      <c r="R12" s="10">
        <v>4</v>
      </c>
      <c r="S12" s="9">
        <v>5</v>
      </c>
      <c r="T12" s="9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9">
        <v>5</v>
      </c>
      <c r="AA12" s="11">
        <v>2</v>
      </c>
      <c r="AB12" s="11">
        <v>2</v>
      </c>
      <c r="AC12" s="11">
        <v>2</v>
      </c>
      <c r="AD12" s="11">
        <v>2</v>
      </c>
      <c r="AE12" s="11">
        <v>2</v>
      </c>
      <c r="AF12" s="11">
        <v>2</v>
      </c>
      <c r="AG12" s="11">
        <v>2</v>
      </c>
      <c r="AH12" s="12" t="s">
        <v>375</v>
      </c>
      <c r="AI12" s="12" t="s">
        <v>375</v>
      </c>
      <c r="AJ12" s="10">
        <v>4</v>
      </c>
      <c r="AK12" s="10">
        <v>4</v>
      </c>
      <c r="AL12" s="10">
        <v>4</v>
      </c>
      <c r="AM12" s="10">
        <v>4</v>
      </c>
      <c r="AN12" s="11">
        <v>2</v>
      </c>
      <c r="AO12" s="9">
        <v>5</v>
      </c>
      <c r="AP12" s="11">
        <v>2</v>
      </c>
      <c r="AQ12" s="11">
        <v>2</v>
      </c>
      <c r="AR12" s="11">
        <v>2</v>
      </c>
      <c r="AS12" s="12" t="s">
        <v>375</v>
      </c>
      <c r="AT12" s="11">
        <v>2</v>
      </c>
      <c r="AU12" s="9">
        <v>5</v>
      </c>
      <c r="AV12" s="11">
        <v>2</v>
      </c>
      <c r="AW12" s="11">
        <v>2</v>
      </c>
      <c r="AX12" s="9">
        <v>5</v>
      </c>
      <c r="AY12" s="10">
        <v>4</v>
      </c>
      <c r="AZ12" s="11">
        <v>2</v>
      </c>
      <c r="BA12" s="10">
        <v>4</v>
      </c>
      <c r="BB12" s="11">
        <v>2</v>
      </c>
      <c r="BC12" s="10">
        <v>4</v>
      </c>
      <c r="BD12" s="11">
        <v>2</v>
      </c>
      <c r="BE12" s="10">
        <v>4</v>
      </c>
      <c r="BF12" s="11">
        <v>2</v>
      </c>
      <c r="BG12" s="10">
        <v>4</v>
      </c>
      <c r="BH12" s="10">
        <v>4</v>
      </c>
      <c r="BI12" s="10">
        <v>4</v>
      </c>
      <c r="BJ12" s="10">
        <v>4</v>
      </c>
      <c r="BK12" s="10">
        <v>4</v>
      </c>
      <c r="BL12" s="10">
        <v>4</v>
      </c>
      <c r="BM12" s="9">
        <v>5</v>
      </c>
      <c r="BN12" s="9">
        <v>5</v>
      </c>
      <c r="BO12" s="10">
        <v>4</v>
      </c>
      <c r="BP12" s="10">
        <v>4</v>
      </c>
      <c r="BQ12" s="13">
        <v>4</v>
      </c>
      <c r="BR12" s="9">
        <v>5</v>
      </c>
      <c r="BS12" s="9">
        <v>5</v>
      </c>
      <c r="BT12" s="11">
        <v>9</v>
      </c>
      <c r="BU12" s="11">
        <v>9</v>
      </c>
      <c r="BV12" s="9">
        <v>5</v>
      </c>
      <c r="BW12" s="9">
        <v>5</v>
      </c>
      <c r="BX12" s="9">
        <v>5</v>
      </c>
      <c r="BY12" s="9">
        <v>5</v>
      </c>
      <c r="BZ12" s="9">
        <v>5</v>
      </c>
      <c r="CA12" s="9">
        <v>5</v>
      </c>
      <c r="CB12" s="9">
        <v>5</v>
      </c>
      <c r="CC12" s="9">
        <v>5</v>
      </c>
      <c r="CD12" s="11">
        <v>9</v>
      </c>
      <c r="CE12" s="9">
        <v>5</v>
      </c>
      <c r="CF12" s="9">
        <v>5</v>
      </c>
      <c r="CG12" s="11">
        <v>9</v>
      </c>
      <c r="CH12" s="9">
        <v>5</v>
      </c>
      <c r="CI12" s="9">
        <v>5</v>
      </c>
      <c r="CJ12" s="10">
        <v>4</v>
      </c>
      <c r="CK12" s="10">
        <v>4</v>
      </c>
      <c r="CL12" s="10">
        <v>4</v>
      </c>
      <c r="CM12" s="10">
        <v>4</v>
      </c>
      <c r="CN12" s="10">
        <v>4</v>
      </c>
      <c r="CO12" s="10">
        <v>4</v>
      </c>
      <c r="CP12" s="11">
        <v>2</v>
      </c>
      <c r="CQ12" s="11">
        <v>2</v>
      </c>
      <c r="CR12" s="9">
        <v>5</v>
      </c>
      <c r="CS12" s="9">
        <v>5</v>
      </c>
      <c r="CT12" s="10">
        <v>4</v>
      </c>
      <c r="CU12" s="9">
        <v>5</v>
      </c>
      <c r="CV12" s="9">
        <v>5</v>
      </c>
      <c r="CW12" s="9">
        <v>5</v>
      </c>
      <c r="CX12" s="10">
        <v>4</v>
      </c>
      <c r="CY12" s="12" t="s">
        <v>375</v>
      </c>
      <c r="CZ12" s="12" t="s">
        <v>375</v>
      </c>
      <c r="DA12" s="9">
        <v>5</v>
      </c>
      <c r="DB12" s="10">
        <v>4</v>
      </c>
      <c r="DC12" s="10">
        <v>4</v>
      </c>
      <c r="DD12" s="10">
        <v>4</v>
      </c>
      <c r="DE12" s="10">
        <v>4</v>
      </c>
      <c r="DF12" s="9">
        <v>5</v>
      </c>
      <c r="DG12" s="10">
        <v>4</v>
      </c>
      <c r="DH12" s="10">
        <v>4</v>
      </c>
      <c r="DI12" s="10">
        <v>4</v>
      </c>
      <c r="DJ12" s="10">
        <v>4</v>
      </c>
      <c r="DK12" s="9">
        <v>5</v>
      </c>
      <c r="DL12" s="9">
        <v>5</v>
      </c>
      <c r="DM12" s="9">
        <v>5</v>
      </c>
      <c r="DN12" s="9">
        <v>5</v>
      </c>
      <c r="DO12" s="9">
        <v>5</v>
      </c>
      <c r="DP12" s="9">
        <v>5</v>
      </c>
      <c r="DQ12" s="11">
        <v>2</v>
      </c>
      <c r="DR12" s="11">
        <v>2</v>
      </c>
      <c r="DS12" s="11">
        <v>2</v>
      </c>
      <c r="DT12" s="11">
        <v>3</v>
      </c>
      <c r="DU12" s="11">
        <v>3</v>
      </c>
      <c r="DV12" s="11">
        <v>3</v>
      </c>
      <c r="DW12" s="11">
        <v>3</v>
      </c>
      <c r="DX12" s="12" t="s">
        <v>375</v>
      </c>
      <c r="DY12" s="11">
        <v>2</v>
      </c>
      <c r="DZ12" s="9">
        <v>5</v>
      </c>
      <c r="EA12" s="9">
        <v>5</v>
      </c>
      <c r="EB12" s="12" t="s">
        <v>375</v>
      </c>
      <c r="EC12" s="12" t="s">
        <v>375</v>
      </c>
      <c r="ED12" s="10">
        <v>4</v>
      </c>
      <c r="EE12" s="12" t="s">
        <v>375</v>
      </c>
      <c r="EF12" s="12" t="s">
        <v>375</v>
      </c>
      <c r="EG12" s="10">
        <v>4</v>
      </c>
      <c r="EH12" s="11">
        <v>3</v>
      </c>
      <c r="EI12" s="12" t="s">
        <v>375</v>
      </c>
      <c r="EJ12" s="12" t="s">
        <v>375</v>
      </c>
      <c r="EK12" s="13">
        <v>4</v>
      </c>
      <c r="EL12" s="13">
        <v>4</v>
      </c>
      <c r="EM12" s="10">
        <v>4</v>
      </c>
      <c r="EN12" s="10">
        <v>4</v>
      </c>
      <c r="EO12" s="13">
        <v>4</v>
      </c>
      <c r="EP12" s="13">
        <v>4</v>
      </c>
      <c r="EQ12" s="9">
        <v>5</v>
      </c>
      <c r="ER12" s="9">
        <v>5</v>
      </c>
      <c r="ES12" s="9">
        <v>5</v>
      </c>
      <c r="ET12" s="11">
        <v>3</v>
      </c>
      <c r="EU12" s="11">
        <v>3</v>
      </c>
      <c r="EV12" s="11">
        <v>3</v>
      </c>
      <c r="EW12" s="9">
        <v>5</v>
      </c>
      <c r="EX12" s="9">
        <v>5</v>
      </c>
      <c r="EY12" s="9">
        <v>5</v>
      </c>
      <c r="EZ12" s="9">
        <v>5</v>
      </c>
      <c r="FA12" s="9">
        <v>5</v>
      </c>
      <c r="FB12" s="9">
        <v>5</v>
      </c>
      <c r="FC12" s="9">
        <v>5</v>
      </c>
      <c r="FD12" s="11">
        <v>9</v>
      </c>
      <c r="FE12" s="9">
        <v>5</v>
      </c>
      <c r="FF12" s="11">
        <v>9</v>
      </c>
      <c r="FG12" s="11">
        <v>9</v>
      </c>
      <c r="FH12" s="9">
        <v>5</v>
      </c>
      <c r="FI12" s="9">
        <v>5</v>
      </c>
      <c r="FJ12" s="11">
        <v>9</v>
      </c>
      <c r="FK12" s="12" t="s">
        <v>375</v>
      </c>
      <c r="FL12" s="12" t="s">
        <v>375</v>
      </c>
      <c r="FM12" s="12" t="s">
        <v>375</v>
      </c>
      <c r="FN12" s="12" t="s">
        <v>375</v>
      </c>
      <c r="FO12" s="9">
        <v>5</v>
      </c>
      <c r="FP12" s="9">
        <v>5</v>
      </c>
      <c r="FQ12" s="9">
        <v>5</v>
      </c>
      <c r="FR12" s="9">
        <v>5</v>
      </c>
      <c r="FS12" s="9">
        <v>5</v>
      </c>
      <c r="FT12" s="10">
        <v>4</v>
      </c>
      <c r="FU12" s="9">
        <v>5</v>
      </c>
      <c r="FV12" s="13">
        <v>4</v>
      </c>
      <c r="FW12" s="13">
        <v>4</v>
      </c>
      <c r="FX12" s="13">
        <v>4</v>
      </c>
      <c r="FY12" s="11">
        <v>3</v>
      </c>
      <c r="FZ12" s="13">
        <v>4</v>
      </c>
      <c r="GA12" s="13">
        <v>4</v>
      </c>
      <c r="GB12" s="11">
        <v>3</v>
      </c>
      <c r="GC12" s="13">
        <v>4</v>
      </c>
      <c r="GD12" s="11">
        <v>2</v>
      </c>
      <c r="GE12" s="11">
        <v>2</v>
      </c>
      <c r="GF12" s="11">
        <v>2</v>
      </c>
      <c r="GG12" s="11">
        <v>2</v>
      </c>
      <c r="GH12" s="9">
        <v>5</v>
      </c>
      <c r="GI12" s="11">
        <v>2</v>
      </c>
      <c r="GJ12" s="9">
        <v>5</v>
      </c>
      <c r="GK12" s="9">
        <v>5</v>
      </c>
      <c r="GL12" s="9">
        <v>5</v>
      </c>
      <c r="GM12" s="9">
        <v>5</v>
      </c>
      <c r="GN12" s="11">
        <v>3</v>
      </c>
      <c r="GO12" s="11">
        <v>3</v>
      </c>
      <c r="GP12" s="11">
        <v>2</v>
      </c>
      <c r="GQ12" s="11">
        <v>3</v>
      </c>
      <c r="GR12" s="9">
        <v>5</v>
      </c>
      <c r="GS12" s="11">
        <v>2</v>
      </c>
      <c r="GT12" s="11">
        <v>3</v>
      </c>
      <c r="GU12" s="11">
        <v>3</v>
      </c>
      <c r="GV12" s="11">
        <v>3</v>
      </c>
      <c r="GW12" s="11">
        <v>3</v>
      </c>
      <c r="GX12" s="11">
        <v>3</v>
      </c>
      <c r="GY12" s="10">
        <v>4</v>
      </c>
      <c r="GZ12" s="10">
        <v>4</v>
      </c>
      <c r="HA12" s="10">
        <v>4</v>
      </c>
      <c r="HB12" s="10">
        <v>4</v>
      </c>
      <c r="HC12" s="9">
        <v>5</v>
      </c>
      <c r="HD12" s="10">
        <v>4</v>
      </c>
      <c r="HE12" s="10">
        <v>4</v>
      </c>
      <c r="HF12" s="9">
        <v>5</v>
      </c>
      <c r="HG12" s="9">
        <v>5</v>
      </c>
      <c r="HH12" s="11">
        <v>6</v>
      </c>
      <c r="HI12" s="9">
        <v>5</v>
      </c>
      <c r="HJ12" s="10">
        <v>4</v>
      </c>
      <c r="HK12" s="9">
        <v>5</v>
      </c>
      <c r="HL12" s="10">
        <v>4</v>
      </c>
      <c r="HM12" s="9">
        <v>5</v>
      </c>
      <c r="HN12" s="9">
        <v>5</v>
      </c>
      <c r="HO12" s="9">
        <v>5</v>
      </c>
      <c r="HP12" s="9">
        <v>5</v>
      </c>
      <c r="HQ12" s="9">
        <v>5</v>
      </c>
      <c r="HR12" s="10">
        <v>4</v>
      </c>
      <c r="HS12" s="9">
        <v>5</v>
      </c>
      <c r="HT12" s="10">
        <v>4</v>
      </c>
      <c r="HU12" s="11">
        <v>9</v>
      </c>
      <c r="HV12" s="9">
        <v>5</v>
      </c>
      <c r="HW12" s="11">
        <v>3</v>
      </c>
      <c r="HX12" s="11">
        <v>3</v>
      </c>
      <c r="HY12" s="13">
        <v>4</v>
      </c>
      <c r="HZ12" s="13">
        <v>4</v>
      </c>
      <c r="IA12" s="13">
        <v>4</v>
      </c>
      <c r="IB12" s="13">
        <v>4</v>
      </c>
      <c r="IC12" s="13">
        <v>4</v>
      </c>
      <c r="ID12" s="13">
        <v>4</v>
      </c>
      <c r="IE12" s="13">
        <v>4</v>
      </c>
      <c r="IF12" s="11">
        <v>3</v>
      </c>
      <c r="IG12" s="11">
        <v>3</v>
      </c>
      <c r="IH12" s="12" t="s">
        <v>375</v>
      </c>
      <c r="II12" s="12" t="s">
        <v>375</v>
      </c>
      <c r="IJ12" s="12" t="s">
        <v>375</v>
      </c>
      <c r="IK12" s="12" t="s">
        <v>375</v>
      </c>
      <c r="IL12" s="12" t="s">
        <v>375</v>
      </c>
      <c r="IM12" s="9">
        <v>5</v>
      </c>
      <c r="IN12" s="9">
        <v>5</v>
      </c>
      <c r="IO12" s="13">
        <v>4</v>
      </c>
      <c r="IP12" s="9">
        <v>5</v>
      </c>
      <c r="IQ12" s="13">
        <v>4</v>
      </c>
      <c r="IR12" s="13">
        <v>4</v>
      </c>
      <c r="IS12" s="9">
        <v>5</v>
      </c>
      <c r="IT12" s="13">
        <v>4</v>
      </c>
      <c r="IU12" s="9">
        <v>5</v>
      </c>
      <c r="IV12" s="9">
        <v>5</v>
      </c>
      <c r="IW12" s="13">
        <v>4</v>
      </c>
      <c r="IX12" s="9">
        <v>5</v>
      </c>
      <c r="IY12" s="9">
        <v>5</v>
      </c>
      <c r="IZ12" s="13">
        <v>4</v>
      </c>
      <c r="JA12" s="9">
        <v>5</v>
      </c>
      <c r="JB12" s="9">
        <v>5</v>
      </c>
      <c r="JC12" s="13">
        <v>4</v>
      </c>
      <c r="JD12" s="11">
        <v>3</v>
      </c>
      <c r="JE12" s="13">
        <v>4</v>
      </c>
      <c r="JF12" s="11">
        <v>3</v>
      </c>
      <c r="JG12" s="11">
        <v>3</v>
      </c>
      <c r="JH12" s="11">
        <v>2</v>
      </c>
      <c r="JI12" s="11">
        <v>3</v>
      </c>
      <c r="JJ12" s="11">
        <v>2</v>
      </c>
      <c r="JK12" s="11">
        <v>3</v>
      </c>
      <c r="JL12" s="13">
        <v>4</v>
      </c>
      <c r="JM12" s="11">
        <v>2</v>
      </c>
      <c r="JN12" s="11">
        <v>2</v>
      </c>
      <c r="JO12" s="11">
        <v>2</v>
      </c>
      <c r="JP12" s="13">
        <v>4</v>
      </c>
      <c r="JQ12" s="10">
        <v>4</v>
      </c>
      <c r="JR12" s="10">
        <v>4</v>
      </c>
      <c r="JS12" s="10">
        <v>4</v>
      </c>
      <c r="JT12" s="10">
        <v>4</v>
      </c>
      <c r="JU12" s="10">
        <v>4</v>
      </c>
      <c r="JV12" s="10">
        <v>4</v>
      </c>
      <c r="JW12" s="10">
        <v>4</v>
      </c>
      <c r="JX12" s="9">
        <v>5</v>
      </c>
      <c r="JY12" s="9">
        <v>5</v>
      </c>
      <c r="JZ12" s="9">
        <v>5</v>
      </c>
      <c r="KA12" s="9">
        <v>5</v>
      </c>
      <c r="KB12" s="9">
        <v>5</v>
      </c>
      <c r="KC12" s="9">
        <v>5</v>
      </c>
      <c r="KD12" s="9">
        <v>5</v>
      </c>
      <c r="KE12" s="9">
        <v>5</v>
      </c>
      <c r="KF12" s="9">
        <v>5</v>
      </c>
      <c r="KG12" s="9">
        <v>5</v>
      </c>
      <c r="KH12" s="9">
        <v>5</v>
      </c>
      <c r="KI12" s="9">
        <v>5</v>
      </c>
      <c r="KJ12" s="9">
        <v>5</v>
      </c>
      <c r="KK12" s="9">
        <v>5</v>
      </c>
      <c r="KL12" s="10">
        <v>4</v>
      </c>
      <c r="KM12" s="12" t="s">
        <v>375</v>
      </c>
      <c r="KN12" s="12" t="s">
        <v>375</v>
      </c>
      <c r="KO12" s="12" t="s">
        <v>375</v>
      </c>
      <c r="KP12" s="12" t="s">
        <v>375</v>
      </c>
      <c r="KQ12" s="12" t="s">
        <v>375</v>
      </c>
      <c r="KR12" s="12" t="s">
        <v>375</v>
      </c>
      <c r="KS12" s="12" t="s">
        <v>375</v>
      </c>
      <c r="KT12" s="12" t="s">
        <v>375</v>
      </c>
      <c r="KU12" s="12" t="s">
        <v>375</v>
      </c>
      <c r="KV12" s="12" t="s">
        <v>375</v>
      </c>
      <c r="KW12" s="12" t="s">
        <v>375</v>
      </c>
      <c r="KX12" s="12" t="s">
        <v>375</v>
      </c>
      <c r="KY12" s="11">
        <v>2</v>
      </c>
      <c r="KZ12" s="12" t="s">
        <v>375</v>
      </c>
      <c r="LA12" s="12" t="s">
        <v>375</v>
      </c>
      <c r="LB12" s="12" t="s">
        <v>375</v>
      </c>
      <c r="LC12" s="12" t="s">
        <v>375</v>
      </c>
      <c r="LD12" s="12" t="s">
        <v>375</v>
      </c>
      <c r="LE12" s="12" t="s">
        <v>375</v>
      </c>
      <c r="LF12" s="11">
        <v>3</v>
      </c>
      <c r="LG12" s="10">
        <v>4</v>
      </c>
      <c r="LH12" s="9">
        <v>5</v>
      </c>
      <c r="LI12" s="9">
        <v>5</v>
      </c>
      <c r="LJ12" s="11">
        <v>2</v>
      </c>
      <c r="LK12" s="10">
        <v>4</v>
      </c>
      <c r="LL12" s="10">
        <v>4</v>
      </c>
      <c r="LM12" s="10">
        <v>4</v>
      </c>
      <c r="LN12" s="12" t="s">
        <v>375</v>
      </c>
      <c r="LO12" s="12" t="s">
        <v>375</v>
      </c>
      <c r="LP12" s="12" t="s">
        <v>375</v>
      </c>
      <c r="LQ12" s="12" t="s">
        <v>375</v>
      </c>
      <c r="LR12" s="12" t="s">
        <v>375</v>
      </c>
      <c r="LS12" s="13">
        <v>4</v>
      </c>
      <c r="LT12" s="11">
        <v>3</v>
      </c>
      <c r="LU12" s="9">
        <v>5</v>
      </c>
      <c r="LV12" s="11">
        <v>3</v>
      </c>
      <c r="LW12" s="11">
        <v>3</v>
      </c>
      <c r="LX12" s="9">
        <v>5</v>
      </c>
      <c r="LY12" s="13">
        <v>4</v>
      </c>
      <c r="LZ12" s="13">
        <v>4</v>
      </c>
      <c r="MA12" s="11">
        <v>3</v>
      </c>
      <c r="MB12" s="13">
        <v>4</v>
      </c>
      <c r="MC12" s="11">
        <v>2</v>
      </c>
      <c r="MD12" s="11">
        <v>2</v>
      </c>
      <c r="ME12" s="11">
        <v>2</v>
      </c>
      <c r="MF12" s="11">
        <v>2</v>
      </c>
      <c r="MG12" s="9">
        <v>5</v>
      </c>
      <c r="MH12" s="9">
        <v>5</v>
      </c>
      <c r="MI12" s="9">
        <v>5</v>
      </c>
      <c r="MJ12" s="9">
        <v>5</v>
      </c>
      <c r="MK12" s="9">
        <v>5</v>
      </c>
      <c r="ML12" s="9">
        <v>5</v>
      </c>
      <c r="MM12" s="9">
        <v>5</v>
      </c>
      <c r="MN12" s="12" t="s">
        <v>375</v>
      </c>
      <c r="MO12" s="12" t="s">
        <v>375</v>
      </c>
      <c r="MP12" s="12" t="s">
        <v>375</v>
      </c>
      <c r="MQ12" s="12" t="s">
        <v>375</v>
      </c>
      <c r="MR12" s="11">
        <v>3</v>
      </c>
      <c r="MS12" s="12" t="s">
        <v>375</v>
      </c>
      <c r="MT12" s="11">
        <v>3</v>
      </c>
      <c r="MU12" s="12" t="s">
        <v>375</v>
      </c>
      <c r="MV12" s="11">
        <v>3</v>
      </c>
      <c r="MW12" s="9">
        <v>5</v>
      </c>
      <c r="MX12" s="9">
        <v>5</v>
      </c>
      <c r="MY12" s="12" t="s">
        <v>375</v>
      </c>
      <c r="MZ12" s="12" t="s">
        <v>375</v>
      </c>
      <c r="NA12" s="12" t="s">
        <v>375</v>
      </c>
      <c r="NB12" s="10">
        <v>4</v>
      </c>
      <c r="NC12" s="14">
        <v>4</v>
      </c>
      <c r="ND12" s="10">
        <v>4</v>
      </c>
    </row>
    <row r="13" spans="1:377" ht="19.5" customHeight="1">
      <c r="A13" s="15" t="s">
        <v>376</v>
      </c>
      <c r="B13" s="16"/>
      <c r="C13" s="17" t="s">
        <v>377</v>
      </c>
      <c r="D13" s="18">
        <v>2507.37</v>
      </c>
      <c r="E13" s="18">
        <f>63.1+2842.93</f>
        <v>2906.0299999999997</v>
      </c>
      <c r="F13" s="18">
        <v>2877.15</v>
      </c>
      <c r="G13" s="18">
        <f>2618.8+228.2</f>
        <v>2847</v>
      </c>
      <c r="H13" s="18">
        <v>2893.02</v>
      </c>
      <c r="I13" s="18">
        <f>1511.13+186.3</f>
        <v>1697.43</v>
      </c>
      <c r="J13" s="18">
        <v>2700.25</v>
      </c>
      <c r="K13" s="18">
        <f>1539.76+247.9+248.8</f>
        <v>2036.46</v>
      </c>
      <c r="L13" s="18">
        <v>2902.6</v>
      </c>
      <c r="M13" s="18">
        <v>3811.79</v>
      </c>
      <c r="N13" s="18">
        <f>1512.44+500.15</f>
        <v>2012.5900000000001</v>
      </c>
      <c r="O13" s="18">
        <v>2742.63</v>
      </c>
      <c r="P13" s="18">
        <v>2023.1</v>
      </c>
      <c r="Q13" s="18">
        <v>2949.02</v>
      </c>
      <c r="R13" s="18">
        <v>1490.22</v>
      </c>
      <c r="S13" s="18">
        <v>3872.82</v>
      </c>
      <c r="T13" s="18">
        <v>2555.38</v>
      </c>
      <c r="U13" s="18">
        <v>2900.66</v>
      </c>
      <c r="V13" s="18">
        <v>2883.37</v>
      </c>
      <c r="W13" s="18">
        <v>2898.26</v>
      </c>
      <c r="X13" s="18">
        <v>2856.75</v>
      </c>
      <c r="Y13" s="18">
        <v>2900.96</v>
      </c>
      <c r="Z13" s="18">
        <v>3853</v>
      </c>
      <c r="AA13" s="18">
        <v>641.29999999999995</v>
      </c>
      <c r="AB13" s="18">
        <v>638.29999999999995</v>
      </c>
      <c r="AC13" s="18">
        <v>629</v>
      </c>
      <c r="AD13" s="18">
        <v>425.3</v>
      </c>
      <c r="AE13" s="18">
        <v>750.1</v>
      </c>
      <c r="AF13" s="18">
        <v>645.1</v>
      </c>
      <c r="AG13" s="18">
        <v>644.95000000000005</v>
      </c>
      <c r="AH13" s="19">
        <v>58.3</v>
      </c>
      <c r="AI13" s="19">
        <v>41.2</v>
      </c>
      <c r="AJ13" s="18">
        <v>1501.51</v>
      </c>
      <c r="AK13" s="18">
        <v>1486.4</v>
      </c>
      <c r="AL13" s="18">
        <v>1487.8</v>
      </c>
      <c r="AM13" s="18">
        <v>2058.62</v>
      </c>
      <c r="AN13" s="18">
        <v>696</v>
      </c>
      <c r="AO13" s="18">
        <v>1429.51</v>
      </c>
      <c r="AP13" s="18">
        <v>336</v>
      </c>
      <c r="AQ13" s="18">
        <v>336</v>
      </c>
      <c r="AR13" s="18">
        <v>1029.48</v>
      </c>
      <c r="AS13" s="19">
        <v>166.7</v>
      </c>
      <c r="AT13" s="18">
        <v>429.3</v>
      </c>
      <c r="AU13" s="18">
        <f>173.4+4992.42</f>
        <v>5165.82</v>
      </c>
      <c r="AV13" s="18">
        <v>623.28</v>
      </c>
      <c r="AW13" s="18">
        <v>424.3</v>
      </c>
      <c r="AX13" s="18">
        <v>923.1</v>
      </c>
      <c r="AY13" s="18">
        <f>3098.2+120.2</f>
        <v>3218.3999999999996</v>
      </c>
      <c r="AZ13" s="18">
        <v>1054.8</v>
      </c>
      <c r="BA13" s="18">
        <f>1240.8+70.3</f>
        <v>1311.1</v>
      </c>
      <c r="BB13" s="18">
        <v>1076.0999999999999</v>
      </c>
      <c r="BC13" s="18">
        <f>3996.7+350.3</f>
        <v>4347</v>
      </c>
      <c r="BD13" s="18">
        <v>633.54</v>
      </c>
      <c r="BE13" s="18">
        <f>3763.7+853.7</f>
        <v>4617.3999999999996</v>
      </c>
      <c r="BF13" s="18">
        <v>1078.0999999999999</v>
      </c>
      <c r="BG13" s="18">
        <f>994.34+326.7</f>
        <v>1321.04</v>
      </c>
      <c r="BH13" s="18">
        <v>2002.82</v>
      </c>
      <c r="BI13" s="18">
        <v>1465.43</v>
      </c>
      <c r="BJ13" s="18">
        <v>2827.4</v>
      </c>
      <c r="BK13" s="18">
        <f>2979.6+1833.8</f>
        <v>4813.3999999999996</v>
      </c>
      <c r="BL13" s="18">
        <f>4103.83+1959.6</f>
        <v>6063.43</v>
      </c>
      <c r="BM13" s="18">
        <v>2556.3000000000002</v>
      </c>
      <c r="BN13" s="18">
        <f>2602.86+613.4</f>
        <v>3216.26</v>
      </c>
      <c r="BO13" s="18">
        <f>2486.1+843.6</f>
        <v>3329.7</v>
      </c>
      <c r="BP13" s="18">
        <f>2153.47+276.9</f>
        <v>2430.37</v>
      </c>
      <c r="BQ13" s="18">
        <f>3461.51+734.6</f>
        <v>4196.1100000000006</v>
      </c>
      <c r="BR13" s="18">
        <f>2739.33+160.82</f>
        <v>2900.15</v>
      </c>
      <c r="BS13" s="18">
        <v>2909.64</v>
      </c>
      <c r="BT13" s="18">
        <v>7940.25</v>
      </c>
      <c r="BU13" s="18">
        <v>4045.63</v>
      </c>
      <c r="BV13" s="18">
        <v>4506.58</v>
      </c>
      <c r="BW13" s="18">
        <v>4485.63</v>
      </c>
      <c r="BX13" s="18">
        <v>2714.72</v>
      </c>
      <c r="BY13" s="18">
        <v>4419.93</v>
      </c>
      <c r="BZ13" s="18">
        <f>4180.26+224.5</f>
        <v>4404.76</v>
      </c>
      <c r="CA13" s="18">
        <f>4277.93+179.9</f>
        <v>4457.83</v>
      </c>
      <c r="CB13" s="18">
        <f>4320.04+60</f>
        <v>4380.04</v>
      </c>
      <c r="CC13" s="18">
        <v>2719.4</v>
      </c>
      <c r="CD13" s="18">
        <v>4017.09</v>
      </c>
      <c r="CE13" s="18">
        <f>2564.7+164.7</f>
        <v>2729.3999999999996</v>
      </c>
      <c r="CF13" s="18">
        <v>4451.51</v>
      </c>
      <c r="CG13" s="18">
        <v>3426.6</v>
      </c>
      <c r="CH13" s="18">
        <f>4391.56+59.3</f>
        <v>4450.8600000000006</v>
      </c>
      <c r="CI13" s="18">
        <v>2740.06</v>
      </c>
      <c r="CJ13" s="18">
        <v>1487.79</v>
      </c>
      <c r="CK13" s="18">
        <v>2110.6</v>
      </c>
      <c r="CL13" s="18">
        <v>1323.33</v>
      </c>
      <c r="CM13" s="18">
        <v>1477.6</v>
      </c>
      <c r="CN13" s="18">
        <v>2516.81</v>
      </c>
      <c r="CO13" s="18">
        <v>2522.61</v>
      </c>
      <c r="CP13" s="18">
        <v>439.27</v>
      </c>
      <c r="CQ13" s="18">
        <v>419</v>
      </c>
      <c r="CR13" s="18">
        <v>1851</v>
      </c>
      <c r="CS13" s="18">
        <v>2548.36</v>
      </c>
      <c r="CT13" s="18">
        <v>1492.61</v>
      </c>
      <c r="CU13" s="18">
        <v>3222.73</v>
      </c>
      <c r="CV13" s="18">
        <f>43.3+1799.92</f>
        <v>1843.22</v>
      </c>
      <c r="CW13" s="18">
        <v>2555.92</v>
      </c>
      <c r="CX13" s="18">
        <f>1781.5+571.6</f>
        <v>2353.1</v>
      </c>
      <c r="CY13" s="19">
        <v>73.099999999999994</v>
      </c>
      <c r="CZ13" s="19">
        <v>104.1</v>
      </c>
      <c r="DA13" s="18">
        <v>2556.48</v>
      </c>
      <c r="DB13" s="18">
        <f>60+2547.83</f>
        <v>2607.83</v>
      </c>
      <c r="DC13" s="18">
        <v>2096.4499999999998</v>
      </c>
      <c r="DD13" s="18">
        <f>86.6+1943.4</f>
        <v>2030</v>
      </c>
      <c r="DE13" s="18">
        <v>1507.69</v>
      </c>
      <c r="DF13" s="18">
        <v>2562.48</v>
      </c>
      <c r="DG13" s="18">
        <v>2564.1</v>
      </c>
      <c r="DH13" s="18">
        <v>2460.96</v>
      </c>
      <c r="DI13" s="18">
        <v>1498.5</v>
      </c>
      <c r="DJ13" s="18">
        <v>2585.8000000000002</v>
      </c>
      <c r="DK13" s="18">
        <v>3858.21</v>
      </c>
      <c r="DL13" s="18">
        <v>2906.73</v>
      </c>
      <c r="DM13" s="18">
        <v>3852.32</v>
      </c>
      <c r="DN13" s="18">
        <v>3841.46</v>
      </c>
      <c r="DO13" s="18">
        <v>3873.58</v>
      </c>
      <c r="DP13" s="18">
        <f>2982.1+177.3</f>
        <v>3159.4</v>
      </c>
      <c r="DQ13" s="18">
        <v>614.72</v>
      </c>
      <c r="DR13" s="18">
        <v>421.55</v>
      </c>
      <c r="DS13" s="18">
        <v>630.4</v>
      </c>
      <c r="DT13" s="18">
        <v>890.8</v>
      </c>
      <c r="DU13" s="18">
        <v>1000.2</v>
      </c>
      <c r="DV13" s="18">
        <v>896.7</v>
      </c>
      <c r="DW13" s="18">
        <v>1165.43</v>
      </c>
      <c r="DX13" s="19">
        <v>137.4</v>
      </c>
      <c r="DY13" s="18">
        <v>750.5</v>
      </c>
      <c r="DZ13" s="18">
        <v>3111.8</v>
      </c>
      <c r="EA13" s="18">
        <v>3131.25</v>
      </c>
      <c r="EB13" s="19">
        <v>190.6</v>
      </c>
      <c r="EC13" s="19">
        <v>39.9</v>
      </c>
      <c r="ED13" s="18">
        <f>186.8+4103.11</f>
        <v>4289.91</v>
      </c>
      <c r="EE13" s="19">
        <v>141.9</v>
      </c>
      <c r="EF13" s="19">
        <v>43.2</v>
      </c>
      <c r="EG13" s="18">
        <f>267.5+2361.42</f>
        <v>2628.92</v>
      </c>
      <c r="EH13" s="18">
        <v>869.06</v>
      </c>
      <c r="EI13" s="19">
        <v>41.7</v>
      </c>
      <c r="EJ13" s="19">
        <v>135.9</v>
      </c>
      <c r="EK13" s="18">
        <f>2016.21+203.2</f>
        <v>2219.41</v>
      </c>
      <c r="EL13" s="18">
        <v>1283.32</v>
      </c>
      <c r="EM13" s="18">
        <v>2007.36</v>
      </c>
      <c r="EN13" s="18">
        <v>2009.22</v>
      </c>
      <c r="EO13" s="18">
        <v>4728.26</v>
      </c>
      <c r="EP13" s="18">
        <f>3192.3+301.7</f>
        <v>3494</v>
      </c>
      <c r="EQ13" s="18">
        <v>4419.55</v>
      </c>
      <c r="ER13" s="18">
        <v>2861.24</v>
      </c>
      <c r="ES13" s="18">
        <f>2609.5+1284.8</f>
        <v>3894.3</v>
      </c>
      <c r="ET13" s="18">
        <f>850.7+27.7</f>
        <v>878.40000000000009</v>
      </c>
      <c r="EU13" s="18">
        <v>1365.1</v>
      </c>
      <c r="EV13" s="18">
        <v>877.7</v>
      </c>
      <c r="EW13" s="18">
        <v>2739.7</v>
      </c>
      <c r="EX13" s="18">
        <v>1882.3</v>
      </c>
      <c r="EY13" s="18">
        <v>1870.37</v>
      </c>
      <c r="EZ13" s="18">
        <v>2524.4699999999998</v>
      </c>
      <c r="FA13" s="18">
        <v>2865.79</v>
      </c>
      <c r="FB13" s="18">
        <v>3770.28</v>
      </c>
      <c r="FC13" s="18">
        <v>2773.45</v>
      </c>
      <c r="FD13" s="18">
        <v>4000.38</v>
      </c>
      <c r="FE13" s="18">
        <v>4449.93</v>
      </c>
      <c r="FF13" s="18">
        <v>4040.19</v>
      </c>
      <c r="FG13" s="18">
        <v>4060.85</v>
      </c>
      <c r="FH13" s="18">
        <v>4470.91</v>
      </c>
      <c r="FI13" s="18">
        <f>4442.62+46.9</f>
        <v>4489.5199999999995</v>
      </c>
      <c r="FJ13" s="18">
        <v>4086.37</v>
      </c>
      <c r="FK13" s="19">
        <v>137.5</v>
      </c>
      <c r="FL13" s="19">
        <v>34.200000000000003</v>
      </c>
      <c r="FM13" s="19">
        <v>69.2</v>
      </c>
      <c r="FN13" s="19">
        <v>102.8</v>
      </c>
      <c r="FO13" s="18">
        <v>2557.77</v>
      </c>
      <c r="FP13" s="18">
        <v>2856.86</v>
      </c>
      <c r="FQ13" s="18">
        <v>2869.48</v>
      </c>
      <c r="FR13" s="18">
        <v>1868.83</v>
      </c>
      <c r="FS13" s="18">
        <v>2566.04</v>
      </c>
      <c r="FT13" s="18">
        <f>2035.5+79.3</f>
        <v>2114.8000000000002</v>
      </c>
      <c r="FU13" s="18">
        <f>3129.6+739.4</f>
        <v>3869</v>
      </c>
      <c r="FV13" s="18">
        <f>2132.06+385.4</f>
        <v>2517.46</v>
      </c>
      <c r="FW13" s="18">
        <f>2032.98+370.5</f>
        <v>2403.48</v>
      </c>
      <c r="FX13" s="18">
        <f>1762.05+675.7</f>
        <v>2437.75</v>
      </c>
      <c r="FY13" s="18">
        <f>1633.16+253.7</f>
        <v>1886.8600000000001</v>
      </c>
      <c r="FZ13" s="18">
        <f>1253.8+434.5</f>
        <v>1688.3</v>
      </c>
      <c r="GA13" s="18">
        <f>1258.05+455</f>
        <v>1713.05</v>
      </c>
      <c r="GB13" s="18">
        <f>857.92+389.2</f>
        <v>1247.1199999999999</v>
      </c>
      <c r="GC13" s="18">
        <f>2202.14+702.3</f>
        <v>2904.4399999999996</v>
      </c>
      <c r="GD13" s="18">
        <v>643.79999999999995</v>
      </c>
      <c r="GE13" s="18">
        <v>440.1</v>
      </c>
      <c r="GF13" s="18">
        <v>625.5</v>
      </c>
      <c r="GG13" s="18">
        <v>430.9</v>
      </c>
      <c r="GH13" s="18">
        <v>1442.9</v>
      </c>
      <c r="GI13" s="18">
        <v>722.27</v>
      </c>
      <c r="GJ13" s="18">
        <v>4067.65</v>
      </c>
      <c r="GK13" s="18">
        <v>2544.13</v>
      </c>
      <c r="GL13" s="18">
        <f>330.5+2176.5</f>
        <v>2507</v>
      </c>
      <c r="GM13" s="18">
        <f>309.9+4792.07</f>
        <v>5101.9699999999993</v>
      </c>
      <c r="GN13" s="18">
        <v>837.11</v>
      </c>
      <c r="GO13" s="18">
        <f>1060.1+60</f>
        <v>1120.0999999999999</v>
      </c>
      <c r="GP13" s="18">
        <v>635.82000000000005</v>
      </c>
      <c r="GQ13" s="18">
        <f>1392+227.9</f>
        <v>1619.9</v>
      </c>
      <c r="GR13" s="18">
        <v>1787.96</v>
      </c>
      <c r="GS13" s="18">
        <v>633.4</v>
      </c>
      <c r="GT13" s="18">
        <v>1092.32</v>
      </c>
      <c r="GU13" s="18">
        <v>943.7</v>
      </c>
      <c r="GV13" s="18">
        <v>1095.23</v>
      </c>
      <c r="GW13" s="18">
        <v>935.66</v>
      </c>
      <c r="GX13" s="18">
        <v>1108.4100000000001</v>
      </c>
      <c r="GY13" s="18">
        <v>1978.99</v>
      </c>
      <c r="GZ13" s="18">
        <f>596.1+1554.06</f>
        <v>2150.16</v>
      </c>
      <c r="HA13" s="18">
        <f>496.3+1529.78</f>
        <v>2026.08</v>
      </c>
      <c r="HB13" s="18">
        <f>531+1758.69</f>
        <v>2289.69</v>
      </c>
      <c r="HC13" s="18">
        <f>536.1+2224.9</f>
        <v>2761</v>
      </c>
      <c r="HD13" s="18">
        <f>2091.57+434.2</f>
        <v>2525.77</v>
      </c>
      <c r="HE13" s="18">
        <f>2006.5+286.88</f>
        <v>2293.38</v>
      </c>
      <c r="HF13" s="18">
        <v>1766.08</v>
      </c>
      <c r="HG13" s="18">
        <f>927.41+1023.71</f>
        <v>1951.12</v>
      </c>
      <c r="HH13" s="18">
        <f>928.4+4542.8</f>
        <v>5471.2</v>
      </c>
      <c r="HI13" s="18">
        <f>819.5+2339.97</f>
        <v>3159.47</v>
      </c>
      <c r="HJ13" s="18">
        <v>1565.1</v>
      </c>
      <c r="HK13" s="18">
        <f>502+2042.5</f>
        <v>2544.5</v>
      </c>
      <c r="HL13" s="18">
        <v>1412.99</v>
      </c>
      <c r="HM13" s="18">
        <f>664.1+2562.03</f>
        <v>3226.13</v>
      </c>
      <c r="HN13" s="18">
        <f>392.68+2466.47</f>
        <v>2859.1499999999996</v>
      </c>
      <c r="HO13" s="18">
        <f>82.7+2470.93</f>
        <v>2553.6299999999997</v>
      </c>
      <c r="HP13" s="18">
        <f>196.17+2429.24</f>
        <v>2625.41</v>
      </c>
      <c r="HQ13" s="18">
        <f>97.62+3679.8</f>
        <v>3777.42</v>
      </c>
      <c r="HR13" s="18">
        <v>2302.23</v>
      </c>
      <c r="HS13" s="18">
        <f>3818.56</f>
        <v>3818.56</v>
      </c>
      <c r="HT13" s="18">
        <v>2307.48</v>
      </c>
      <c r="HU13" s="18">
        <v>4031.75</v>
      </c>
      <c r="HV13" s="18">
        <f>3787.93+396.6</f>
        <v>4184.53</v>
      </c>
      <c r="HW13" s="18">
        <v>1047.5</v>
      </c>
      <c r="HX13" s="18">
        <v>1311.3</v>
      </c>
      <c r="HY13" s="18">
        <f>2898.5+556.3</f>
        <v>3454.8</v>
      </c>
      <c r="HZ13" s="18">
        <f>2433.4+390.1</f>
        <v>2823.5</v>
      </c>
      <c r="IA13" s="18">
        <v>1465.24</v>
      </c>
      <c r="IB13" s="18">
        <v>1502.38</v>
      </c>
      <c r="IC13" s="18">
        <f>1930.97+498.6</f>
        <v>2429.5700000000002</v>
      </c>
      <c r="ID13" s="18">
        <v>1502.9</v>
      </c>
      <c r="IE13" s="18">
        <f>1413.95+44.4</f>
        <v>1458.3500000000001</v>
      </c>
      <c r="IF13" s="18">
        <v>912.26</v>
      </c>
      <c r="IG13" s="18">
        <v>911</v>
      </c>
      <c r="IH13" s="19">
        <v>148.19999999999999</v>
      </c>
      <c r="II13" s="19">
        <v>214.4</v>
      </c>
      <c r="IJ13" s="19">
        <v>115.5</v>
      </c>
      <c r="IK13" s="19">
        <v>127.8</v>
      </c>
      <c r="IL13" s="19">
        <v>121.3</v>
      </c>
      <c r="IM13" s="18">
        <v>3833.68</v>
      </c>
      <c r="IN13" s="18">
        <v>2646.71</v>
      </c>
      <c r="IO13" s="18">
        <f>1837.7+160.6</f>
        <v>1998.3</v>
      </c>
      <c r="IP13" s="18">
        <f>2913.45+229.2</f>
        <v>3142.6499999999996</v>
      </c>
      <c r="IQ13" s="18">
        <v>1849.82</v>
      </c>
      <c r="IR13" s="18">
        <f>2373.46+347.4</f>
        <v>2720.86</v>
      </c>
      <c r="IS13" s="18">
        <f>4088.24+351.2</f>
        <v>4439.4399999999996</v>
      </c>
      <c r="IT13" s="18">
        <f>2989.76+580.5</f>
        <v>3570.26</v>
      </c>
      <c r="IU13" s="18">
        <v>2314.12</v>
      </c>
      <c r="IV13" s="18">
        <v>1867.51</v>
      </c>
      <c r="IW13" s="18">
        <f>2750.02+244.8</f>
        <v>2994.82</v>
      </c>
      <c r="IX13" s="18">
        <f>2317.39+276</f>
        <v>2593.39</v>
      </c>
      <c r="IY13" s="18">
        <f>2583.31+29.5</f>
        <v>2612.81</v>
      </c>
      <c r="IZ13" s="18">
        <f>2327.99+562.9</f>
        <v>2890.89</v>
      </c>
      <c r="JA13" s="18">
        <v>2594.9299999999998</v>
      </c>
      <c r="JB13" s="18">
        <f>2552.59+45.24</f>
        <v>2597.83</v>
      </c>
      <c r="JC13" s="18">
        <f>2364.43+166.3</f>
        <v>2530.73</v>
      </c>
      <c r="JD13" s="18">
        <f>1320.2+317.9</f>
        <v>1638.1</v>
      </c>
      <c r="JE13" s="18">
        <f>2403.15+451.2</f>
        <v>2854.35</v>
      </c>
      <c r="JF13" s="18">
        <f>1457.6+109.5</f>
        <v>1567.1</v>
      </c>
      <c r="JG13" s="18">
        <v>941.2</v>
      </c>
      <c r="JH13" s="18">
        <v>368.3</v>
      </c>
      <c r="JI13" s="18">
        <v>2693.6</v>
      </c>
      <c r="JJ13" s="18">
        <v>621.6</v>
      </c>
      <c r="JK13" s="18">
        <v>942.8</v>
      </c>
      <c r="JL13" s="18">
        <f>2294.02+387.3</f>
        <v>2681.32</v>
      </c>
      <c r="JM13" s="18">
        <v>426.5</v>
      </c>
      <c r="JN13" s="18">
        <f>600.26+19</f>
        <v>619.26</v>
      </c>
      <c r="JO13" s="18">
        <f>207.11+209.7</f>
        <v>416.81</v>
      </c>
      <c r="JP13" s="18">
        <f>2017+423.3</f>
        <v>2440.3000000000002</v>
      </c>
      <c r="JQ13" s="18">
        <f>160.56+2015.27</f>
        <v>2175.83</v>
      </c>
      <c r="JR13" s="18">
        <v>1515.91</v>
      </c>
      <c r="JS13" s="18">
        <v>2367.92</v>
      </c>
      <c r="JT13" s="18">
        <v>2585.39</v>
      </c>
      <c r="JU13" s="18">
        <v>2219.87</v>
      </c>
      <c r="JV13" s="18">
        <v>2269.3200000000002</v>
      </c>
      <c r="JW13" s="18">
        <f>2064.54+59.7</f>
        <v>2124.2399999999998</v>
      </c>
      <c r="JX13" s="18">
        <v>2901.23</v>
      </c>
      <c r="JY13" s="18">
        <v>2893.66</v>
      </c>
      <c r="JZ13" s="18">
        <v>3823.88</v>
      </c>
      <c r="KA13" s="18">
        <v>2865.85</v>
      </c>
      <c r="KB13" s="18">
        <v>3883.71</v>
      </c>
      <c r="KC13" s="18">
        <v>3794.05</v>
      </c>
      <c r="KD13" s="18">
        <f>3211.61+614</f>
        <v>3825.61</v>
      </c>
      <c r="KE13" s="18">
        <v>4440.1000000000004</v>
      </c>
      <c r="KF13" s="18">
        <v>2889.3</v>
      </c>
      <c r="KG13" s="18">
        <v>2487.42</v>
      </c>
      <c r="KH13" s="18">
        <v>3561.51</v>
      </c>
      <c r="KI13" s="18">
        <v>2478.4499999999998</v>
      </c>
      <c r="KJ13" s="18">
        <f>796.1+3099.06</f>
        <v>3895.16</v>
      </c>
      <c r="KK13" s="18">
        <v>2265.38</v>
      </c>
      <c r="KL13" s="18">
        <f>232.2+2500.8</f>
        <v>2733</v>
      </c>
      <c r="KM13" s="19">
        <v>71.040000000000006</v>
      </c>
      <c r="KN13" s="19">
        <v>85.8</v>
      </c>
      <c r="KO13" s="19">
        <v>78.2</v>
      </c>
      <c r="KP13" s="19">
        <v>120.2</v>
      </c>
      <c r="KQ13" s="19">
        <v>188.8</v>
      </c>
      <c r="KR13" s="19">
        <v>175.3</v>
      </c>
      <c r="KS13" s="19">
        <v>64.2</v>
      </c>
      <c r="KT13" s="19">
        <v>64.900000000000006</v>
      </c>
      <c r="KU13" s="19">
        <v>70.3</v>
      </c>
      <c r="KV13" s="19">
        <v>55.4</v>
      </c>
      <c r="KW13" s="19">
        <v>90.4</v>
      </c>
      <c r="KX13" s="19">
        <v>64</v>
      </c>
      <c r="KY13" s="18">
        <v>363.8</v>
      </c>
      <c r="KZ13" s="19">
        <v>63.8</v>
      </c>
      <c r="LA13" s="19">
        <v>40.700000000000003</v>
      </c>
      <c r="LB13" s="19">
        <v>51.4</v>
      </c>
      <c r="LC13" s="19">
        <v>81.099999999999994</v>
      </c>
      <c r="LD13" s="19">
        <v>53.1</v>
      </c>
      <c r="LE13" s="19">
        <v>151.69999999999999</v>
      </c>
      <c r="LF13" s="18">
        <f>998.7+54.8</f>
        <v>1053.5</v>
      </c>
      <c r="LG13" s="18">
        <f>571.5+2210.8</f>
        <v>2782.3</v>
      </c>
      <c r="LH13" s="18">
        <f>440.4+2389.16</f>
        <v>2829.56</v>
      </c>
      <c r="LI13" s="18">
        <f>235.6+2193.26</f>
        <v>2428.86</v>
      </c>
      <c r="LJ13" s="18">
        <v>611.5</v>
      </c>
      <c r="LK13" s="18">
        <f>40.1+1429.2</f>
        <v>1469.3</v>
      </c>
      <c r="LL13" s="18">
        <f>232.9+1263.2</f>
        <v>1496.1000000000001</v>
      </c>
      <c r="LM13" s="18">
        <f>436+1635.7</f>
        <v>2071.6999999999998</v>
      </c>
      <c r="LN13" s="19">
        <v>45.3</v>
      </c>
      <c r="LO13" s="19">
        <v>91</v>
      </c>
      <c r="LP13" s="19">
        <v>44.8</v>
      </c>
      <c r="LQ13" s="19">
        <v>44.7</v>
      </c>
      <c r="LR13" s="19">
        <v>91</v>
      </c>
      <c r="LS13" s="18">
        <v>2332.9</v>
      </c>
      <c r="LT13" s="18">
        <v>784.42</v>
      </c>
      <c r="LU13" s="18">
        <v>2824.72</v>
      </c>
      <c r="LV13" s="18">
        <f>968.4+163.5</f>
        <v>1131.9000000000001</v>
      </c>
      <c r="LW13" s="18">
        <v>1129.0999999999999</v>
      </c>
      <c r="LX13" s="18">
        <v>3155.08</v>
      </c>
      <c r="LY13" s="18">
        <f>2042.3+374.2</f>
        <v>2416.5</v>
      </c>
      <c r="LZ13" s="18">
        <f>2052.57+318.3</f>
        <v>2370.8700000000003</v>
      </c>
      <c r="MA13" s="18">
        <v>1349.4</v>
      </c>
      <c r="MB13" s="18">
        <f>2168.6+701.2</f>
        <v>2869.8</v>
      </c>
      <c r="MC13" s="18">
        <v>87.1</v>
      </c>
      <c r="MD13" s="18">
        <v>144.1</v>
      </c>
      <c r="ME13" s="18">
        <v>185.8</v>
      </c>
      <c r="MF13" s="18">
        <v>91.9</v>
      </c>
      <c r="MG13" s="18">
        <v>1835.16</v>
      </c>
      <c r="MH13" s="18">
        <f>2818.95+43.82</f>
        <v>2862.77</v>
      </c>
      <c r="MI13" s="18">
        <v>1878.33</v>
      </c>
      <c r="MJ13" s="18">
        <v>2862.77</v>
      </c>
      <c r="MK13" s="18">
        <v>2547.36</v>
      </c>
      <c r="ML13" s="18">
        <v>2852.69</v>
      </c>
      <c r="MM13" s="18">
        <v>3847.71</v>
      </c>
      <c r="MN13" s="19">
        <v>56.7</v>
      </c>
      <c r="MO13" s="19">
        <v>40.6</v>
      </c>
      <c r="MP13" s="19">
        <v>48.4</v>
      </c>
      <c r="MQ13" s="19">
        <v>114.6</v>
      </c>
      <c r="MR13" s="18">
        <v>926.5</v>
      </c>
      <c r="MS13" s="19">
        <v>161.19999999999999</v>
      </c>
      <c r="MT13" s="18">
        <f>1019.9+72.6</f>
        <v>1092.5</v>
      </c>
      <c r="MU13" s="19">
        <v>111.5</v>
      </c>
      <c r="MV13" s="18">
        <v>1101.04</v>
      </c>
      <c r="MW13" s="18">
        <v>2482.33</v>
      </c>
      <c r="MX13" s="18">
        <v>2471.0100000000002</v>
      </c>
      <c r="MY13" s="19">
        <v>75.599999999999994</v>
      </c>
      <c r="MZ13" s="19">
        <v>222.6</v>
      </c>
      <c r="NA13" s="19">
        <v>151.9</v>
      </c>
      <c r="NB13" s="18">
        <f>92.8+1378.12</f>
        <v>1470.9199999999998</v>
      </c>
      <c r="NC13" s="20">
        <f>284.9+1735.57</f>
        <v>2020.4699999999998</v>
      </c>
      <c r="ND13" s="18">
        <f>194.7+1268.22</f>
        <v>1462.92</v>
      </c>
      <c r="NE13" s="41"/>
    </row>
    <row r="14" spans="1:377" ht="24.2" customHeight="1">
      <c r="A14" s="21" t="str">
        <f t="shared" ref="A14:BL14" si="0">A15</f>
        <v>Тариф для квартир другого і вище поверхів</v>
      </c>
      <c r="B14" s="21"/>
      <c r="C14" s="21" t="str">
        <f t="shared" si="0"/>
        <v>грн./м кв</v>
      </c>
      <c r="D14" s="21">
        <f t="shared" si="0"/>
        <v>4.2196749999999996</v>
      </c>
      <c r="E14" s="21">
        <f t="shared" si="0"/>
        <v>4.8733750000000002</v>
      </c>
      <c r="F14" s="21">
        <f t="shared" si="0"/>
        <v>4.9166468260869562</v>
      </c>
      <c r="G14" s="21">
        <f t="shared" si="0"/>
        <v>4.8137894160000005</v>
      </c>
      <c r="H14" s="21">
        <f t="shared" si="0"/>
        <v>4.8777379072173916</v>
      </c>
      <c r="I14" s="21">
        <f t="shared" si="0"/>
        <v>4.6759446059999998</v>
      </c>
      <c r="J14" s="21">
        <f t="shared" si="0"/>
        <v>4.8906787750434777</v>
      </c>
      <c r="K14" s="21">
        <f t="shared" si="0"/>
        <v>4.8674432755652175</v>
      </c>
      <c r="L14" s="21">
        <f t="shared" si="0"/>
        <v>4.9425377883478259</v>
      </c>
      <c r="M14" s="21">
        <f t="shared" si="0"/>
        <v>4.9580146121739137</v>
      </c>
      <c r="N14" s="21">
        <f t="shared" si="0"/>
        <v>4.7971482979999998</v>
      </c>
      <c r="O14" s="21">
        <f t="shared" si="0"/>
        <v>4.1855298779999996</v>
      </c>
      <c r="P14" s="21">
        <f t="shared" si="0"/>
        <v>4.1179494580000009</v>
      </c>
      <c r="Q14" s="21">
        <f t="shared" si="0"/>
        <v>4.9007130367826086</v>
      </c>
      <c r="R14" s="21">
        <f t="shared" si="0"/>
        <v>4.5563422259999999</v>
      </c>
      <c r="S14" s="21">
        <f t="shared" si="0"/>
        <v>4.2585534343478262</v>
      </c>
      <c r="T14" s="21">
        <f t="shared" si="0"/>
        <v>4.9684649560000009</v>
      </c>
      <c r="U14" s="21">
        <f t="shared" si="0"/>
        <v>4.6506197235652182</v>
      </c>
      <c r="V14" s="21">
        <f t="shared" si="0"/>
        <v>4.9435213200869548</v>
      </c>
      <c r="W14" s="21">
        <f t="shared" si="0"/>
        <v>4.5215425447826085</v>
      </c>
      <c r="X14" s="21">
        <f t="shared" si="0"/>
        <v>4.8596050546956526</v>
      </c>
      <c r="Y14" s="21">
        <f t="shared" si="0"/>
        <v>4.9398150000000003</v>
      </c>
      <c r="Z14" s="21">
        <f t="shared" si="0"/>
        <v>4.4700150000000001</v>
      </c>
      <c r="AA14" s="21">
        <f t="shared" si="0"/>
        <v>4.9312429666956508</v>
      </c>
      <c r="AB14" s="21">
        <f t="shared" si="0"/>
        <v>4.9639648460000005</v>
      </c>
      <c r="AC14" s="21">
        <f t="shared" si="0"/>
        <v>4.8511828574782605</v>
      </c>
      <c r="AD14" s="21">
        <f t="shared" si="0"/>
        <v>4.9604833939999988</v>
      </c>
      <c r="AE14" s="21">
        <f t="shared" si="0"/>
        <v>4.9909615314782609</v>
      </c>
      <c r="AF14" s="21">
        <f t="shared" si="0"/>
        <v>4.9235149999999992</v>
      </c>
      <c r="AG14" s="21">
        <f t="shared" si="0"/>
        <v>5.2247196313913031</v>
      </c>
      <c r="AH14" s="21">
        <f t="shared" si="0"/>
        <v>1.4155483333333332</v>
      </c>
      <c r="AI14" s="21">
        <f t="shared" si="0"/>
        <v>1.4519983333333335</v>
      </c>
      <c r="AJ14" s="21">
        <f t="shared" si="0"/>
        <v>4.3250122153913049</v>
      </c>
      <c r="AK14" s="21">
        <f t="shared" si="0"/>
        <v>3.8637150000000005</v>
      </c>
      <c r="AL14" s="21">
        <f t="shared" si="0"/>
        <v>3.8174149999999991</v>
      </c>
      <c r="AM14" s="21">
        <f t="shared" si="0"/>
        <v>4.1420150000000007</v>
      </c>
      <c r="AN14" s="21">
        <f t="shared" si="0"/>
        <v>4.899668833565217</v>
      </c>
      <c r="AO14" s="21">
        <f t="shared" si="0"/>
        <v>4.8504102423478255</v>
      </c>
      <c r="AP14" s="21">
        <f t="shared" si="0"/>
        <v>5.0090149999999998</v>
      </c>
      <c r="AQ14" s="21">
        <f t="shared" si="0"/>
        <v>5.3015150000000002</v>
      </c>
      <c r="AR14" s="21">
        <f t="shared" si="0"/>
        <v>4.9996149999999986</v>
      </c>
      <c r="AS14" s="21">
        <f t="shared" si="0"/>
        <v>1.0931483333333332</v>
      </c>
      <c r="AT14" s="21">
        <f t="shared" si="0"/>
        <v>5.4551149999999993</v>
      </c>
      <c r="AU14" s="21">
        <f t="shared" si="0"/>
        <v>4.7366392456521744</v>
      </c>
      <c r="AV14" s="21">
        <f t="shared" si="0"/>
        <v>5.3925149999999995</v>
      </c>
      <c r="AW14" s="21">
        <f t="shared" si="0"/>
        <v>4.9605149999999991</v>
      </c>
      <c r="AX14" s="21">
        <f t="shared" si="0"/>
        <v>4.888115</v>
      </c>
      <c r="AY14" s="21">
        <f t="shared" si="0"/>
        <v>4.0158149999999999</v>
      </c>
      <c r="AZ14" s="21">
        <f t="shared" si="0"/>
        <v>5.2195149999999995</v>
      </c>
      <c r="BA14" s="21">
        <f t="shared" si="0"/>
        <v>4.6996116049565213</v>
      </c>
      <c r="BB14" s="21">
        <f t="shared" si="0"/>
        <v>5.4119149999999996</v>
      </c>
      <c r="BC14" s="21">
        <f t="shared" si="0"/>
        <v>4.7885700434782619</v>
      </c>
      <c r="BD14" s="21">
        <f t="shared" si="0"/>
        <v>5.0233150000000002</v>
      </c>
      <c r="BE14" s="21">
        <f t="shared" si="0"/>
        <v>4.7996149999999993</v>
      </c>
      <c r="BF14" s="21">
        <f t="shared" si="0"/>
        <v>4.9996149999999995</v>
      </c>
      <c r="BG14" s="21">
        <f t="shared" si="0"/>
        <v>4.8158149999999988</v>
      </c>
      <c r="BH14" s="21">
        <f t="shared" si="0"/>
        <v>4.726638264</v>
      </c>
      <c r="BI14" s="21">
        <f t="shared" si="0"/>
        <v>4.7235201040000003</v>
      </c>
      <c r="BJ14" s="21">
        <f t="shared" si="0"/>
        <v>4.7996149999999993</v>
      </c>
      <c r="BK14" s="21">
        <f t="shared" si="0"/>
        <v>4.7996150000000002</v>
      </c>
      <c r="BL14" s="21">
        <f t="shared" si="0"/>
        <v>4.7996150000000011</v>
      </c>
      <c r="BM14" s="21">
        <f t="shared" ref="BM14:BS14" si="1">BM15</f>
        <v>4.989514999999999</v>
      </c>
      <c r="BN14" s="21">
        <f t="shared" si="1"/>
        <v>4.8853150000000003</v>
      </c>
      <c r="BO14" s="21">
        <f t="shared" si="1"/>
        <v>4.7996150000000002</v>
      </c>
      <c r="BP14" s="21">
        <f t="shared" si="1"/>
        <v>4.7996150000000002</v>
      </c>
      <c r="BQ14" s="21">
        <f t="shared" si="1"/>
        <v>4.7996150000000002</v>
      </c>
      <c r="BR14" s="21">
        <f t="shared" si="1"/>
        <v>4.9996149999999995</v>
      </c>
      <c r="BS14" s="21">
        <f t="shared" si="1"/>
        <v>4.9998149999999999</v>
      </c>
      <c r="BT14" s="21">
        <f>BT15-BT20-BT32</f>
        <v>3.4957150000000006</v>
      </c>
      <c r="BU14" s="21">
        <f>BU15-BU20-BU32</f>
        <v>3.6281150000000006</v>
      </c>
      <c r="BV14" s="21">
        <f t="shared" ref="BV14:CC14" si="2">BV15</f>
        <v>4.8083068461739122</v>
      </c>
      <c r="BW14" s="21">
        <f t="shared" si="2"/>
        <v>4.1968666773043468</v>
      </c>
      <c r="BX14" s="21">
        <f t="shared" si="2"/>
        <v>4.9496149999999997</v>
      </c>
      <c r="BY14" s="21">
        <f t="shared" si="2"/>
        <v>4.9496150000000005</v>
      </c>
      <c r="BZ14" s="21">
        <f t="shared" si="2"/>
        <v>4.903415156695651</v>
      </c>
      <c r="CA14" s="21">
        <f t="shared" si="2"/>
        <v>4.6652153705217394</v>
      </c>
      <c r="CB14" s="21">
        <f t="shared" si="2"/>
        <v>4.8995606519130437</v>
      </c>
      <c r="CC14" s="21">
        <f t="shared" si="2"/>
        <v>4.9496150000000005</v>
      </c>
      <c r="CD14" s="22">
        <f>CD15-CD20-CD32</f>
        <v>3.7489150000000002</v>
      </c>
      <c r="CE14" s="21">
        <f t="shared" ref="CE14:EP14" si="3">CE15</f>
        <v>4.8405861310434783</v>
      </c>
      <c r="CF14" s="21">
        <f t="shared" si="3"/>
        <v>4.8438520596521748</v>
      </c>
      <c r="CG14" s="21">
        <f>CG15-CG20-CG32</f>
        <v>3.9860329434782611</v>
      </c>
      <c r="CH14" s="21">
        <f t="shared" si="3"/>
        <v>4.9766150000000007</v>
      </c>
      <c r="CI14" s="21">
        <f t="shared" si="3"/>
        <v>4.9794889352173914</v>
      </c>
      <c r="CJ14" s="21">
        <f t="shared" si="3"/>
        <v>4.4069209740000002</v>
      </c>
      <c r="CK14" s="21">
        <f t="shared" si="3"/>
        <v>4.7034322442608687</v>
      </c>
      <c r="CL14" s="21">
        <f t="shared" si="3"/>
        <v>4.7906441579999992</v>
      </c>
      <c r="CM14" s="21">
        <f t="shared" si="3"/>
        <v>4.0002776261739124</v>
      </c>
      <c r="CN14" s="21">
        <f t="shared" si="3"/>
        <v>4.1229735020000007</v>
      </c>
      <c r="CO14" s="21">
        <f t="shared" si="3"/>
        <v>4.0622445100000011</v>
      </c>
      <c r="CP14" s="21">
        <f t="shared" si="3"/>
        <v>5.0206620000000006</v>
      </c>
      <c r="CQ14" s="21">
        <f t="shared" si="3"/>
        <v>5.0027879999999989</v>
      </c>
      <c r="CR14" s="21">
        <f t="shared" si="3"/>
        <v>4.5843460665217393</v>
      </c>
      <c r="CS14" s="21">
        <f t="shared" si="3"/>
        <v>4.5982150000000015</v>
      </c>
      <c r="CT14" s="21">
        <f t="shared" si="3"/>
        <v>4.4786150000000005</v>
      </c>
      <c r="CU14" s="21">
        <f t="shared" si="3"/>
        <v>4.1886150000000004</v>
      </c>
      <c r="CV14" s="21">
        <f t="shared" si="3"/>
        <v>4.3628150000000003</v>
      </c>
      <c r="CW14" s="21">
        <f t="shared" si="3"/>
        <v>4.1023150000000008</v>
      </c>
      <c r="CX14" s="21">
        <f t="shared" si="3"/>
        <v>4.057315</v>
      </c>
      <c r="CY14" s="21">
        <f t="shared" si="3"/>
        <v>1.3312483333333334</v>
      </c>
      <c r="CZ14" s="21">
        <f t="shared" si="3"/>
        <v>1.3471150000000001</v>
      </c>
      <c r="DA14" s="21">
        <f t="shared" si="3"/>
        <v>4.8059276516521745</v>
      </c>
      <c r="DB14" s="21">
        <f t="shared" si="3"/>
        <v>4.0001150000000001</v>
      </c>
      <c r="DC14" s="21">
        <f t="shared" si="3"/>
        <v>4.7996150000000011</v>
      </c>
      <c r="DD14" s="21">
        <f t="shared" si="3"/>
        <v>4.7996149999999993</v>
      </c>
      <c r="DE14" s="21">
        <f t="shared" si="3"/>
        <v>4.2120149999999992</v>
      </c>
      <c r="DF14" s="21">
        <f t="shared" si="3"/>
        <v>4.8794644679999992</v>
      </c>
      <c r="DG14" s="21">
        <f t="shared" si="3"/>
        <v>4.441114999999999</v>
      </c>
      <c r="DH14" s="21">
        <f t="shared" si="3"/>
        <v>4.5697150000000004</v>
      </c>
      <c r="DI14" s="21">
        <f t="shared" si="3"/>
        <v>4.2591149999999995</v>
      </c>
      <c r="DJ14" s="21">
        <f t="shared" si="3"/>
        <v>4.4442149999999998</v>
      </c>
      <c r="DK14" s="21">
        <f t="shared" si="3"/>
        <v>4.1076798620000003</v>
      </c>
      <c r="DL14" s="21">
        <f t="shared" si="3"/>
        <v>4.8988991500000001</v>
      </c>
      <c r="DM14" s="21">
        <f t="shared" si="3"/>
        <v>4.2218061084347829</v>
      </c>
      <c r="DN14" s="21">
        <f t="shared" si="3"/>
        <v>4.5145226028695653</v>
      </c>
      <c r="DO14" s="21">
        <f t="shared" si="3"/>
        <v>4.4915353695652174</v>
      </c>
      <c r="DP14" s="21">
        <f t="shared" si="3"/>
        <v>4.9786883175652177</v>
      </c>
      <c r="DQ14" s="21">
        <f t="shared" si="3"/>
        <v>4.9369670000000019</v>
      </c>
      <c r="DR14" s="21">
        <f t="shared" si="3"/>
        <v>4.9996149999999995</v>
      </c>
      <c r="DS14" s="21">
        <f t="shared" si="3"/>
        <v>4.8996150000000007</v>
      </c>
      <c r="DT14" s="21">
        <f t="shared" si="3"/>
        <v>4.9717149999999997</v>
      </c>
      <c r="DU14" s="21">
        <f t="shared" si="3"/>
        <v>4.7996150000000002</v>
      </c>
      <c r="DV14" s="21">
        <f t="shared" si="3"/>
        <v>4.9436150000000003</v>
      </c>
      <c r="DW14" s="21">
        <f t="shared" si="3"/>
        <v>4.816514999999999</v>
      </c>
      <c r="DX14" s="21">
        <f t="shared" si="3"/>
        <v>1.33378166666667</v>
      </c>
      <c r="DY14" s="21">
        <f t="shared" si="3"/>
        <v>4.984214999999999</v>
      </c>
      <c r="DZ14" s="21">
        <f t="shared" si="3"/>
        <v>4.5721500002608693</v>
      </c>
      <c r="EA14" s="21">
        <f t="shared" si="3"/>
        <v>4.4904621813043475</v>
      </c>
      <c r="EB14" s="21">
        <f t="shared" si="3"/>
        <v>1.3425713768115943</v>
      </c>
      <c r="EC14" s="21">
        <f t="shared" si="3"/>
        <v>1.4131952898550724</v>
      </c>
      <c r="ED14" s="21">
        <f t="shared" si="3"/>
        <v>4.6896267691304336</v>
      </c>
      <c r="EE14" s="21">
        <f t="shared" si="3"/>
        <v>1.4244085897435896</v>
      </c>
      <c r="EF14" s="21">
        <f t="shared" si="3"/>
        <v>1.4278932051282049</v>
      </c>
      <c r="EG14" s="21">
        <f t="shared" si="3"/>
        <v>4.7033594473913052</v>
      </c>
      <c r="EH14" s="21">
        <f t="shared" si="3"/>
        <v>4.5679712787826094</v>
      </c>
      <c r="EI14" s="21">
        <f t="shared" si="3"/>
        <v>1.5235585897435895</v>
      </c>
      <c r="EJ14" s="21">
        <f t="shared" si="3"/>
        <v>1.4343239743589746</v>
      </c>
      <c r="EK14" s="21">
        <f t="shared" si="3"/>
        <v>5.2389149999999995</v>
      </c>
      <c r="EL14" s="21">
        <f t="shared" si="3"/>
        <v>4.7996150000000011</v>
      </c>
      <c r="EM14" s="21">
        <f t="shared" si="3"/>
        <v>4.7996149999999993</v>
      </c>
      <c r="EN14" s="21">
        <f t="shared" si="3"/>
        <v>4.7996150000000002</v>
      </c>
      <c r="EO14" s="21">
        <f t="shared" si="3"/>
        <v>4.5259124679999996</v>
      </c>
      <c r="EP14" s="21">
        <f t="shared" si="3"/>
        <v>4.6313816355652166</v>
      </c>
      <c r="EQ14" s="21">
        <f t="shared" ref="EQ14:FC14" si="4">EQ15</f>
        <v>4.8604375930434776</v>
      </c>
      <c r="ER14" s="21">
        <f t="shared" si="4"/>
        <v>4.3187491809565222</v>
      </c>
      <c r="ES14" s="21">
        <f t="shared" si="4"/>
        <v>4.9996150000000004</v>
      </c>
      <c r="ET14" s="21">
        <f t="shared" si="4"/>
        <v>4.8268149999999999</v>
      </c>
      <c r="EU14" s="21">
        <f t="shared" si="4"/>
        <v>4.802014999999999</v>
      </c>
      <c r="EV14" s="21">
        <f t="shared" si="4"/>
        <v>4.7677150000000008</v>
      </c>
      <c r="EW14" s="21">
        <f t="shared" si="4"/>
        <v>5.0396150000000004</v>
      </c>
      <c r="EX14" s="21">
        <f t="shared" si="4"/>
        <v>4.5269286337391303</v>
      </c>
      <c r="EY14" s="21">
        <f t="shared" si="4"/>
        <v>4.1637096006956513</v>
      </c>
      <c r="EZ14" s="21">
        <f t="shared" si="4"/>
        <v>4.4613192479999988</v>
      </c>
      <c r="FA14" s="21">
        <f t="shared" si="4"/>
        <v>4.4161347677391305</v>
      </c>
      <c r="FB14" s="21">
        <f t="shared" si="4"/>
        <v>4.4976958603478261</v>
      </c>
      <c r="FC14" s="21">
        <f t="shared" si="4"/>
        <v>4.8232005138260874</v>
      </c>
      <c r="FD14" s="22">
        <f>FD15-FD20-FD32</f>
        <v>3.8229149999999996</v>
      </c>
      <c r="FE14" s="23">
        <f>FE15</f>
        <v>4.9609320596521744</v>
      </c>
      <c r="FF14" s="22">
        <f>FF15-FF20-FF32</f>
        <v>3.5786150000000005</v>
      </c>
      <c r="FG14" s="22">
        <f>FG15-FG20-FG32</f>
        <v>3.619715000000002</v>
      </c>
      <c r="FH14" s="24">
        <f>FH15</f>
        <v>4.2536782707826095</v>
      </c>
      <c r="FI14" s="24">
        <f>FI15</f>
        <v>4.7146474411304347</v>
      </c>
      <c r="FJ14" s="22">
        <f>FJ15-FJ20-FJ32</f>
        <v>3.7183011130434771</v>
      </c>
      <c r="FK14" s="21">
        <f>FK15</f>
        <v>1.4009871139999999</v>
      </c>
      <c r="FL14" s="21">
        <f t="shared" ref="FL14:HT14" si="5">FL15</f>
        <v>1.5531611538461538</v>
      </c>
      <c r="FM14" s="21">
        <f t="shared" si="5"/>
        <v>1.4500919230769231</v>
      </c>
      <c r="FN14" s="21">
        <f t="shared" si="5"/>
        <v>1.4511855128205129</v>
      </c>
      <c r="FO14" s="21">
        <f t="shared" si="5"/>
        <v>4.5652626320000014</v>
      </c>
      <c r="FP14" s="21">
        <f t="shared" si="5"/>
        <v>4.117944318000001</v>
      </c>
      <c r="FQ14" s="21">
        <f t="shared" si="5"/>
        <v>4.4727384700000004</v>
      </c>
      <c r="FR14" s="21">
        <f t="shared" si="5"/>
        <v>4.2889111340000001</v>
      </c>
      <c r="FS14" s="21">
        <f t="shared" si="5"/>
        <v>4.8727357280000003</v>
      </c>
      <c r="FT14" s="21">
        <f t="shared" si="5"/>
        <v>4.7996150000000002</v>
      </c>
      <c r="FU14" s="21">
        <f t="shared" si="5"/>
        <v>4.6810204259999999</v>
      </c>
      <c r="FV14" s="21">
        <f t="shared" si="5"/>
        <v>4.7996150000000002</v>
      </c>
      <c r="FW14" s="21">
        <f t="shared" si="5"/>
        <v>4.7996150000000002</v>
      </c>
      <c r="FX14" s="21">
        <f t="shared" si="5"/>
        <v>4.7996150000000011</v>
      </c>
      <c r="FY14" s="21">
        <f t="shared" si="5"/>
        <v>4.9136150000000001</v>
      </c>
      <c r="FZ14" s="21">
        <f t="shared" si="5"/>
        <v>4.7996149999999993</v>
      </c>
      <c r="GA14" s="21">
        <f t="shared" si="5"/>
        <v>4.6894150000000003</v>
      </c>
      <c r="GB14" s="21">
        <f t="shared" si="5"/>
        <v>4.5044465579999997</v>
      </c>
      <c r="GC14" s="21">
        <f t="shared" si="5"/>
        <v>4.7996149999999993</v>
      </c>
      <c r="GD14" s="21">
        <f t="shared" si="5"/>
        <v>5.5409375360000004</v>
      </c>
      <c r="GE14" s="21">
        <f t="shared" si="5"/>
        <v>5.1247056039999999</v>
      </c>
      <c r="GF14" s="21">
        <f t="shared" si="5"/>
        <v>5.4916970340000004</v>
      </c>
      <c r="GG14" s="21">
        <f t="shared" si="5"/>
        <v>4.9007490660000004</v>
      </c>
      <c r="GH14" s="21">
        <f t="shared" si="5"/>
        <v>4.4909649620000005</v>
      </c>
      <c r="GI14" s="21">
        <f t="shared" si="5"/>
        <v>4.8781837079999999</v>
      </c>
      <c r="GJ14" s="21">
        <f t="shared" si="5"/>
        <v>4.685540402</v>
      </c>
      <c r="GK14" s="21">
        <f t="shared" si="5"/>
        <v>4.4695113740000005</v>
      </c>
      <c r="GL14" s="21">
        <f t="shared" si="5"/>
        <v>4.1614654119999992</v>
      </c>
      <c r="GM14" s="21">
        <f t="shared" si="5"/>
        <v>3.9531536459999987</v>
      </c>
      <c r="GN14" s="21">
        <f t="shared" si="5"/>
        <v>5.1130149999999999</v>
      </c>
      <c r="GO14" s="21">
        <f t="shared" si="5"/>
        <v>4.7996150000000011</v>
      </c>
      <c r="GP14" s="21">
        <f t="shared" si="5"/>
        <v>4.8792218739999997</v>
      </c>
      <c r="GQ14" s="21">
        <f t="shared" si="5"/>
        <v>4.7347204180000002</v>
      </c>
      <c r="GR14" s="21">
        <f t="shared" si="5"/>
        <v>4.1738563600000003</v>
      </c>
      <c r="GS14" s="21">
        <f t="shared" si="5"/>
        <v>5.7072991359999996</v>
      </c>
      <c r="GT14" s="21">
        <f t="shared" si="5"/>
        <v>4.7155219680000018</v>
      </c>
      <c r="GU14" s="21">
        <f t="shared" si="5"/>
        <v>4.7204972499999993</v>
      </c>
      <c r="GV14" s="21">
        <f t="shared" si="5"/>
        <v>4.6966094232173905</v>
      </c>
      <c r="GW14" s="21">
        <f t="shared" si="5"/>
        <v>4.7307102791304354</v>
      </c>
      <c r="GX14" s="21">
        <f t="shared" si="5"/>
        <v>4.6640191650434781</v>
      </c>
      <c r="GY14" s="21">
        <f t="shared" si="5"/>
        <v>4.6821605885217394</v>
      </c>
      <c r="GZ14" s="21">
        <f t="shared" si="5"/>
        <v>5.0756150000000009</v>
      </c>
      <c r="HA14" s="21">
        <f t="shared" si="5"/>
        <v>5.5761150000000006</v>
      </c>
      <c r="HB14" s="21">
        <f t="shared" si="5"/>
        <v>4.7996150000000011</v>
      </c>
      <c r="HC14" s="21">
        <f t="shared" si="5"/>
        <v>4.8333061117391303</v>
      </c>
      <c r="HD14" s="21">
        <f t="shared" si="5"/>
        <v>4.8250149999999996</v>
      </c>
      <c r="HE14" s="21">
        <f t="shared" si="5"/>
        <v>4.3229150000000001</v>
      </c>
      <c r="HF14" s="21">
        <f t="shared" si="5"/>
        <v>4.828547916608696</v>
      </c>
      <c r="HG14" s="21">
        <f t="shared" si="5"/>
        <v>4.9996149999999995</v>
      </c>
      <c r="HH14" s="21">
        <f t="shared" si="5"/>
        <v>4.6647150000000011</v>
      </c>
      <c r="HI14" s="21">
        <f t="shared" si="5"/>
        <v>4.5103451699999999</v>
      </c>
      <c r="HJ14" s="21">
        <f t="shared" si="5"/>
        <v>4.3126149999999992</v>
      </c>
      <c r="HK14" s="21">
        <f t="shared" si="5"/>
        <v>4.9446149999999998</v>
      </c>
      <c r="HL14" s="21">
        <f t="shared" si="5"/>
        <v>4.4894117479999993</v>
      </c>
      <c r="HM14" s="21">
        <f t="shared" si="5"/>
        <v>4.9480149999999998</v>
      </c>
      <c r="HN14" s="21">
        <f t="shared" si="5"/>
        <v>4.9496150000000005</v>
      </c>
      <c r="HO14" s="21">
        <f t="shared" si="5"/>
        <v>4.9496150000000005</v>
      </c>
      <c r="HP14" s="21">
        <f t="shared" si="5"/>
        <v>4.5429149999999989</v>
      </c>
      <c r="HQ14" s="21">
        <f t="shared" si="5"/>
        <v>4.784345428</v>
      </c>
      <c r="HR14" s="21">
        <f t="shared" si="5"/>
        <v>3.8756149999999998</v>
      </c>
      <c r="HS14" s="21">
        <f t="shared" si="5"/>
        <v>3.9326696740000004</v>
      </c>
      <c r="HT14" s="21">
        <f t="shared" si="5"/>
        <v>4.7996149999999993</v>
      </c>
      <c r="HU14" s="22">
        <f>HU15-HU20-HU32</f>
        <v>3.8875149999999983</v>
      </c>
      <c r="HV14" s="21">
        <f t="shared" ref="HV14:KG14" si="6">HV15</f>
        <v>4.8443550900000014</v>
      </c>
      <c r="HW14" s="21">
        <f t="shared" si="6"/>
        <v>4.7996149999999993</v>
      </c>
      <c r="HX14" s="21">
        <f t="shared" si="6"/>
        <v>4.9849149999999991</v>
      </c>
      <c r="HY14" s="21">
        <f t="shared" si="6"/>
        <v>4.693087148</v>
      </c>
      <c r="HZ14" s="21">
        <f t="shared" si="6"/>
        <v>4.7996150000000002</v>
      </c>
      <c r="IA14" s="21">
        <f t="shared" si="6"/>
        <v>3.958615</v>
      </c>
      <c r="IB14" s="21">
        <f t="shared" si="6"/>
        <v>4.4917004939999998</v>
      </c>
      <c r="IC14" s="21">
        <f t="shared" si="6"/>
        <v>4.7089191260000014</v>
      </c>
      <c r="ID14" s="21">
        <f t="shared" si="6"/>
        <v>4.0100149999999992</v>
      </c>
      <c r="IE14" s="21">
        <f t="shared" si="6"/>
        <v>4.149915</v>
      </c>
      <c r="IF14" s="21">
        <f t="shared" si="6"/>
        <v>4.7428608939999988</v>
      </c>
      <c r="IG14" s="21">
        <f t="shared" si="6"/>
        <v>4.7862496420000005</v>
      </c>
      <c r="IH14" s="21">
        <f t="shared" si="6"/>
        <v>1.4879983333333335</v>
      </c>
      <c r="II14" s="21">
        <f t="shared" si="6"/>
        <v>1.4302483333333331</v>
      </c>
      <c r="IJ14" s="21">
        <f t="shared" si="6"/>
        <v>1.4164316666666665</v>
      </c>
      <c r="IK14" s="21">
        <f t="shared" si="6"/>
        <v>1.3990111538461538</v>
      </c>
      <c r="IL14" s="21">
        <f t="shared" si="6"/>
        <v>1.402217564102564</v>
      </c>
      <c r="IM14" s="21">
        <f t="shared" si="6"/>
        <v>3.5428000820000003</v>
      </c>
      <c r="IN14" s="21">
        <f t="shared" si="6"/>
        <v>4.7326552639999999</v>
      </c>
      <c r="IO14" s="21">
        <f t="shared" si="6"/>
        <v>4.7996150000000011</v>
      </c>
      <c r="IP14" s="21">
        <f t="shared" si="6"/>
        <v>4.4278264380000012</v>
      </c>
      <c r="IQ14" s="21">
        <f t="shared" si="6"/>
        <v>4.6559502200000011</v>
      </c>
      <c r="IR14" s="21">
        <f t="shared" si="6"/>
        <v>4.6620358599999987</v>
      </c>
      <c r="IS14" s="21">
        <f t="shared" si="6"/>
        <v>4.2161573020000001</v>
      </c>
      <c r="IT14" s="21">
        <f t="shared" si="6"/>
        <v>4.6106412359999993</v>
      </c>
      <c r="IU14" s="21">
        <f t="shared" si="6"/>
        <v>4.6118996020000003</v>
      </c>
      <c r="IV14" s="21">
        <f t="shared" si="6"/>
        <v>4.1595178820000003</v>
      </c>
      <c r="IW14" s="21">
        <f t="shared" si="6"/>
        <v>4.5870154320000012</v>
      </c>
      <c r="IX14" s="21">
        <f t="shared" si="6"/>
        <v>4.819562620000001</v>
      </c>
      <c r="IY14" s="21">
        <f t="shared" si="6"/>
        <v>4.3608549520000004</v>
      </c>
      <c r="IZ14" s="21">
        <f t="shared" si="6"/>
        <v>4.7996150000000002</v>
      </c>
      <c r="JA14" s="21">
        <f t="shared" si="6"/>
        <v>4.3630529999999998</v>
      </c>
      <c r="JB14" s="21">
        <f t="shared" si="6"/>
        <v>4.2768399179999994</v>
      </c>
      <c r="JC14" s="21">
        <f t="shared" si="6"/>
        <v>4.7384563019999986</v>
      </c>
      <c r="JD14" s="21">
        <f t="shared" si="6"/>
        <v>4.7996150000000002</v>
      </c>
      <c r="JE14" s="21">
        <f t="shared" si="6"/>
        <v>4.7996149999999993</v>
      </c>
      <c r="JF14" s="21">
        <f t="shared" si="6"/>
        <v>4.7996150000000002</v>
      </c>
      <c r="JG14" s="21">
        <f t="shared" si="6"/>
        <v>4.7996150000000002</v>
      </c>
      <c r="JH14" s="21">
        <f t="shared" si="6"/>
        <v>4.8958149999999989</v>
      </c>
      <c r="JI14" s="21">
        <f t="shared" si="6"/>
        <v>4.6653276880000005</v>
      </c>
      <c r="JJ14" s="21">
        <f t="shared" si="6"/>
        <v>5.0430150000000005</v>
      </c>
      <c r="JK14" s="21">
        <f t="shared" si="6"/>
        <v>4.7996150000000002</v>
      </c>
      <c r="JL14" s="21">
        <f t="shared" si="6"/>
        <v>4.7996149999999993</v>
      </c>
      <c r="JM14" s="21">
        <f t="shared" si="6"/>
        <v>5.0024150000000001</v>
      </c>
      <c r="JN14" s="21">
        <f t="shared" si="6"/>
        <v>4.976915</v>
      </c>
      <c r="JO14" s="21">
        <f t="shared" si="6"/>
        <v>4.9621149999999998</v>
      </c>
      <c r="JP14" s="21">
        <f t="shared" si="6"/>
        <v>5.3973149999999999</v>
      </c>
      <c r="JQ14" s="21">
        <f t="shared" si="6"/>
        <v>4.7996150000000011</v>
      </c>
      <c r="JR14" s="21">
        <f t="shared" si="6"/>
        <v>4.4824149999999996</v>
      </c>
      <c r="JS14" s="21">
        <f t="shared" si="6"/>
        <v>4.3740970800000003</v>
      </c>
      <c r="JT14" s="21">
        <f t="shared" si="6"/>
        <v>4.1622149999999998</v>
      </c>
      <c r="JU14" s="21">
        <f t="shared" si="6"/>
        <v>4.5362037579999992</v>
      </c>
      <c r="JV14" s="21">
        <f t="shared" si="6"/>
        <v>3.9467995159999996</v>
      </c>
      <c r="JW14" s="21">
        <f t="shared" si="6"/>
        <v>4.3102149999999995</v>
      </c>
      <c r="JX14" s="21">
        <f t="shared" si="6"/>
        <v>4.5417440560000006</v>
      </c>
      <c r="JY14" s="21">
        <f t="shared" si="6"/>
        <v>4.3781487960000005</v>
      </c>
      <c r="JZ14" s="21">
        <f t="shared" si="6"/>
        <v>4.7042200420000002</v>
      </c>
      <c r="KA14" s="21">
        <f t="shared" si="6"/>
        <v>4.9373581340000001</v>
      </c>
      <c r="KB14" s="21">
        <f t="shared" si="6"/>
        <v>4.7078847680000004</v>
      </c>
      <c r="KC14" s="21">
        <f t="shared" si="6"/>
        <v>4.6714638279999994</v>
      </c>
      <c r="KD14" s="21">
        <f t="shared" si="6"/>
        <v>4.0680150000000008</v>
      </c>
      <c r="KE14" s="21">
        <f t="shared" si="6"/>
        <v>4.604338168</v>
      </c>
      <c r="KF14" s="21">
        <f t="shared" si="6"/>
        <v>4.8527309160000005</v>
      </c>
      <c r="KG14" s="21">
        <f t="shared" si="6"/>
        <v>4.7655680019999993</v>
      </c>
      <c r="KH14" s="21">
        <f t="shared" ref="KH14:MS14" si="7">KH15</f>
        <v>4.2585513339999999</v>
      </c>
      <c r="KI14" s="21">
        <f t="shared" si="7"/>
        <v>3.999895</v>
      </c>
      <c r="KJ14" s="21">
        <f t="shared" si="7"/>
        <v>4.9996150000000013</v>
      </c>
      <c r="KK14" s="21">
        <f t="shared" si="7"/>
        <v>4.9626050000000008</v>
      </c>
      <c r="KL14" s="21">
        <f t="shared" si="7"/>
        <v>4.7996150000000011</v>
      </c>
      <c r="KM14" s="21">
        <f t="shared" si="7"/>
        <v>1.3929547435897436</v>
      </c>
      <c r="KN14" s="21">
        <f t="shared" si="7"/>
        <v>1.383944487179487</v>
      </c>
      <c r="KO14" s="21">
        <f t="shared" si="7"/>
        <v>1.4372867948717949</v>
      </c>
      <c r="KP14" s="21">
        <f t="shared" si="7"/>
        <v>1.4349034615384615</v>
      </c>
      <c r="KQ14" s="21">
        <f t="shared" si="7"/>
        <v>1.4305944871794871</v>
      </c>
      <c r="KR14" s="21">
        <f t="shared" si="7"/>
        <v>1.4302111538461539</v>
      </c>
      <c r="KS14" s="21">
        <f t="shared" si="7"/>
        <v>1.3986752564102565</v>
      </c>
      <c r="KT14" s="21">
        <f t="shared" si="7"/>
        <v>1.3980393589743589</v>
      </c>
      <c r="KU14" s="21">
        <f t="shared" si="7"/>
        <v>1.393468846153846</v>
      </c>
      <c r="KV14" s="21">
        <f t="shared" si="7"/>
        <v>1.3946367948717948</v>
      </c>
      <c r="KW14" s="21">
        <f t="shared" si="7"/>
        <v>1.3813175641025639</v>
      </c>
      <c r="KX14" s="21">
        <f t="shared" si="7"/>
        <v>1.3988714102564104</v>
      </c>
      <c r="KY14" s="21">
        <f t="shared" si="7"/>
        <v>4.9996150000000004</v>
      </c>
      <c r="KZ14" s="21">
        <f t="shared" si="7"/>
        <v>1.3990675641025643</v>
      </c>
      <c r="LA14" s="21">
        <f t="shared" si="7"/>
        <v>1.4333521794871795</v>
      </c>
      <c r="LB14" s="21">
        <f t="shared" si="7"/>
        <v>1.4136765384615386</v>
      </c>
      <c r="LC14" s="21">
        <f t="shared" si="7"/>
        <v>1.4337444871794873</v>
      </c>
      <c r="LD14" s="21">
        <f t="shared" si="7"/>
        <v>1.411293205128205</v>
      </c>
      <c r="LE14" s="21">
        <f t="shared" si="7"/>
        <v>1.3894867948717948</v>
      </c>
      <c r="LF14" s="21">
        <f t="shared" si="7"/>
        <v>4.7996149999999993</v>
      </c>
      <c r="LG14" s="21">
        <f t="shared" si="7"/>
        <v>4.7996150000000002</v>
      </c>
      <c r="LH14" s="21">
        <f t="shared" si="7"/>
        <v>4.3648150000000001</v>
      </c>
      <c r="LI14" s="21">
        <f t="shared" si="7"/>
        <v>4.0746229020000007</v>
      </c>
      <c r="LJ14" s="21">
        <f t="shared" si="7"/>
        <v>5.014615</v>
      </c>
      <c r="LK14" s="21">
        <f t="shared" si="7"/>
        <v>3.9399150000000001</v>
      </c>
      <c r="LL14" s="21">
        <f t="shared" si="7"/>
        <v>4.7996149999999993</v>
      </c>
      <c r="LM14" s="21">
        <f t="shared" si="7"/>
        <v>4.9304149999999991</v>
      </c>
      <c r="LN14" s="21">
        <f t="shared" si="7"/>
        <v>1.5088932051282049</v>
      </c>
      <c r="LO14" s="21">
        <f t="shared" si="7"/>
        <v>1.4237714102564101</v>
      </c>
      <c r="LP14" s="21">
        <f t="shared" si="7"/>
        <v>1.4247432051282052</v>
      </c>
      <c r="LQ14" s="21">
        <f t="shared" si="7"/>
        <v>1.4249393589743591</v>
      </c>
      <c r="LR14" s="21">
        <f t="shared" si="7"/>
        <v>1.4233880769230769</v>
      </c>
      <c r="LS14" s="21">
        <f t="shared" si="7"/>
        <v>4.7996150000000002</v>
      </c>
      <c r="LT14" s="21">
        <f t="shared" si="7"/>
        <v>4.8090150000000005</v>
      </c>
      <c r="LU14" s="21">
        <f t="shared" si="7"/>
        <v>4.6037201615652164</v>
      </c>
      <c r="LV14" s="21">
        <f t="shared" si="7"/>
        <v>4.7996150000000002</v>
      </c>
      <c r="LW14" s="21">
        <f t="shared" si="7"/>
        <v>4.7996149999999993</v>
      </c>
      <c r="LX14" s="21">
        <f t="shared" si="7"/>
        <v>4.4136237359130428</v>
      </c>
      <c r="LY14" s="21">
        <f t="shared" si="7"/>
        <v>4.7996149999999993</v>
      </c>
      <c r="LZ14" s="21">
        <f t="shared" si="7"/>
        <v>4.7996149999999993</v>
      </c>
      <c r="MA14" s="21">
        <f t="shared" si="7"/>
        <v>4.7996150000000002</v>
      </c>
      <c r="MB14" s="21">
        <f t="shared" si="7"/>
        <v>4.7996150000000011</v>
      </c>
      <c r="MC14" s="21">
        <f t="shared" si="7"/>
        <v>3.0904150000000001</v>
      </c>
      <c r="MD14" s="21">
        <f t="shared" si="7"/>
        <v>3.0019150000000003</v>
      </c>
      <c r="ME14" s="21">
        <f t="shared" si="7"/>
        <v>3.0628150000000001</v>
      </c>
      <c r="MF14" s="21">
        <f t="shared" si="7"/>
        <v>3.0657149999999995</v>
      </c>
      <c r="MG14" s="21">
        <f t="shared" si="7"/>
        <v>4.870552055913044</v>
      </c>
      <c r="MH14" s="21">
        <f t="shared" si="7"/>
        <v>4.0110319877391296</v>
      </c>
      <c r="MI14" s="21">
        <f t="shared" si="7"/>
        <v>4.0572806521739118</v>
      </c>
      <c r="MJ14" s="21">
        <f t="shared" si="7"/>
        <v>4.6997150000000003</v>
      </c>
      <c r="MK14" s="21">
        <f t="shared" si="7"/>
        <v>4.7997150000000008</v>
      </c>
      <c r="ML14" s="21">
        <f t="shared" si="7"/>
        <v>4.799715</v>
      </c>
      <c r="MM14" s="21">
        <f t="shared" si="7"/>
        <v>4.8401149999999991</v>
      </c>
      <c r="MN14" s="21">
        <f t="shared" si="7"/>
        <v>1.3804919230769233</v>
      </c>
      <c r="MO14" s="21">
        <f t="shared" si="7"/>
        <v>1.3970291025641026</v>
      </c>
      <c r="MP14" s="21">
        <f t="shared" si="7"/>
        <v>1.3875932051282049</v>
      </c>
      <c r="MQ14" s="21">
        <f t="shared" si="7"/>
        <v>1.3800047435897436</v>
      </c>
      <c r="MR14" s="21">
        <f t="shared" si="7"/>
        <v>4.7997150000000008</v>
      </c>
      <c r="MS14" s="21">
        <f t="shared" si="7"/>
        <v>1.4003637179487178</v>
      </c>
      <c r="MT14" s="21">
        <f t="shared" ref="MT14:ND14" si="8">MT15</f>
        <v>4.7699233161739132</v>
      </c>
      <c r="MU14" s="21">
        <f t="shared" si="8"/>
        <v>1.3837560256410253</v>
      </c>
      <c r="MV14" s="21">
        <f t="shared" si="8"/>
        <v>4.3147435619999994</v>
      </c>
      <c r="MW14" s="21">
        <f t="shared" si="8"/>
        <v>4.4844439999999999</v>
      </c>
      <c r="MX14" s="21">
        <f t="shared" si="8"/>
        <v>4.434258956521739</v>
      </c>
      <c r="MY14" s="21">
        <f t="shared" si="8"/>
        <v>1.3699778205128204</v>
      </c>
      <c r="MZ14" s="21">
        <f t="shared" si="8"/>
        <v>1.3812521794871797</v>
      </c>
      <c r="NA14" s="21">
        <f t="shared" si="8"/>
        <v>1.3618310459999998</v>
      </c>
      <c r="NB14" s="21">
        <f t="shared" si="8"/>
        <v>4.5069323913043471</v>
      </c>
      <c r="NC14" s="21">
        <f t="shared" si="8"/>
        <v>4.7378150000000003</v>
      </c>
      <c r="ND14" s="21">
        <f t="shared" si="8"/>
        <v>4.5990304479130426</v>
      </c>
    </row>
    <row r="15" spans="1:377" ht="24.2" customHeight="1">
      <c r="A15" s="15" t="s">
        <v>378</v>
      </c>
      <c r="B15" s="16"/>
      <c r="C15" s="25" t="s">
        <v>379</v>
      </c>
      <c r="D15" s="24">
        <f>SUM(D16:D32)</f>
        <v>4.2196749999999996</v>
      </c>
      <c r="E15" s="24">
        <f>SUM(E16:E32)</f>
        <v>4.8733750000000002</v>
      </c>
      <c r="F15" s="24">
        <f t="shared" ref="F15:BQ15" si="9">SUM(F16:F32)</f>
        <v>4.9166468260869562</v>
      </c>
      <c r="G15" s="24">
        <f t="shared" si="9"/>
        <v>4.8137894160000005</v>
      </c>
      <c r="H15" s="24">
        <f t="shared" si="9"/>
        <v>4.8777379072173916</v>
      </c>
      <c r="I15" s="24">
        <f t="shared" si="9"/>
        <v>4.6759446059999998</v>
      </c>
      <c r="J15" s="24">
        <f t="shared" si="9"/>
        <v>4.8906787750434777</v>
      </c>
      <c r="K15" s="24">
        <f t="shared" si="9"/>
        <v>4.8674432755652175</v>
      </c>
      <c r="L15" s="24">
        <f t="shared" si="9"/>
        <v>4.9425377883478259</v>
      </c>
      <c r="M15" s="24">
        <f t="shared" si="9"/>
        <v>4.9580146121739137</v>
      </c>
      <c r="N15" s="24">
        <f t="shared" si="9"/>
        <v>4.7971482979999998</v>
      </c>
      <c r="O15" s="24">
        <f t="shared" si="9"/>
        <v>4.1855298779999996</v>
      </c>
      <c r="P15" s="24">
        <f t="shared" si="9"/>
        <v>4.1179494580000009</v>
      </c>
      <c r="Q15" s="24">
        <f t="shared" si="9"/>
        <v>4.9007130367826086</v>
      </c>
      <c r="R15" s="24">
        <f t="shared" si="9"/>
        <v>4.5563422259999999</v>
      </c>
      <c r="S15" s="24">
        <f t="shared" si="9"/>
        <v>4.2585534343478262</v>
      </c>
      <c r="T15" s="24">
        <f t="shared" si="9"/>
        <v>4.9684649560000009</v>
      </c>
      <c r="U15" s="24">
        <f t="shared" si="9"/>
        <v>4.6506197235652182</v>
      </c>
      <c r="V15" s="24">
        <f t="shared" si="9"/>
        <v>4.9435213200869548</v>
      </c>
      <c r="W15" s="24">
        <f t="shared" si="9"/>
        <v>4.5215425447826085</v>
      </c>
      <c r="X15" s="24">
        <f t="shared" si="9"/>
        <v>4.8596050546956526</v>
      </c>
      <c r="Y15" s="24">
        <f t="shared" si="9"/>
        <v>4.9398150000000003</v>
      </c>
      <c r="Z15" s="24">
        <f t="shared" si="9"/>
        <v>4.4700150000000001</v>
      </c>
      <c r="AA15" s="24">
        <f t="shared" si="9"/>
        <v>4.9312429666956508</v>
      </c>
      <c r="AB15" s="24">
        <f t="shared" si="9"/>
        <v>4.9639648460000005</v>
      </c>
      <c r="AC15" s="24">
        <f t="shared" si="9"/>
        <v>4.8511828574782605</v>
      </c>
      <c r="AD15" s="24">
        <f t="shared" si="9"/>
        <v>4.9604833939999988</v>
      </c>
      <c r="AE15" s="24">
        <f t="shared" si="9"/>
        <v>4.9909615314782609</v>
      </c>
      <c r="AF15" s="24">
        <f t="shared" si="9"/>
        <v>4.9235149999999992</v>
      </c>
      <c r="AG15" s="24">
        <f t="shared" si="9"/>
        <v>5.2247196313913031</v>
      </c>
      <c r="AH15" s="24">
        <f t="shared" si="9"/>
        <v>1.4155483333333332</v>
      </c>
      <c r="AI15" s="24">
        <f t="shared" si="9"/>
        <v>1.4519983333333335</v>
      </c>
      <c r="AJ15" s="24">
        <f t="shared" si="9"/>
        <v>4.3250122153913049</v>
      </c>
      <c r="AK15" s="24">
        <f t="shared" si="9"/>
        <v>3.8637150000000005</v>
      </c>
      <c r="AL15" s="24">
        <f t="shared" si="9"/>
        <v>3.8174149999999991</v>
      </c>
      <c r="AM15" s="24">
        <f t="shared" si="9"/>
        <v>4.1420150000000007</v>
      </c>
      <c r="AN15" s="24">
        <f t="shared" si="9"/>
        <v>4.899668833565217</v>
      </c>
      <c r="AO15" s="24">
        <f t="shared" si="9"/>
        <v>4.8504102423478255</v>
      </c>
      <c r="AP15" s="24">
        <f t="shared" si="9"/>
        <v>5.0090149999999998</v>
      </c>
      <c r="AQ15" s="24">
        <f t="shared" si="9"/>
        <v>5.3015150000000002</v>
      </c>
      <c r="AR15" s="24">
        <f t="shared" si="9"/>
        <v>4.9996149999999986</v>
      </c>
      <c r="AS15" s="24">
        <f t="shared" si="9"/>
        <v>1.0931483333333332</v>
      </c>
      <c r="AT15" s="24">
        <f t="shared" si="9"/>
        <v>5.4551149999999993</v>
      </c>
      <c r="AU15" s="24">
        <f t="shared" si="9"/>
        <v>4.7366392456521744</v>
      </c>
      <c r="AV15" s="24">
        <f t="shared" si="9"/>
        <v>5.3925149999999995</v>
      </c>
      <c r="AW15" s="24">
        <f t="shared" si="9"/>
        <v>4.9605149999999991</v>
      </c>
      <c r="AX15" s="24">
        <f t="shared" si="9"/>
        <v>4.888115</v>
      </c>
      <c r="AY15" s="24">
        <f t="shared" si="9"/>
        <v>4.0158149999999999</v>
      </c>
      <c r="AZ15" s="24">
        <f t="shared" si="9"/>
        <v>5.2195149999999995</v>
      </c>
      <c r="BA15" s="24">
        <f t="shared" si="9"/>
        <v>4.6996116049565213</v>
      </c>
      <c r="BB15" s="24">
        <f t="shared" si="9"/>
        <v>5.4119149999999996</v>
      </c>
      <c r="BC15" s="24">
        <f t="shared" si="9"/>
        <v>4.7885700434782619</v>
      </c>
      <c r="BD15" s="24">
        <f t="shared" si="9"/>
        <v>5.0233150000000002</v>
      </c>
      <c r="BE15" s="24">
        <f t="shared" si="9"/>
        <v>4.7996149999999993</v>
      </c>
      <c r="BF15" s="24">
        <f t="shared" si="9"/>
        <v>4.9996149999999995</v>
      </c>
      <c r="BG15" s="24">
        <f t="shared" si="9"/>
        <v>4.8158149999999988</v>
      </c>
      <c r="BH15" s="24">
        <f t="shared" si="9"/>
        <v>4.726638264</v>
      </c>
      <c r="BI15" s="24">
        <f t="shared" si="9"/>
        <v>4.7235201040000003</v>
      </c>
      <c r="BJ15" s="24">
        <f t="shared" si="9"/>
        <v>4.7996149999999993</v>
      </c>
      <c r="BK15" s="24">
        <f t="shared" si="9"/>
        <v>4.7996150000000002</v>
      </c>
      <c r="BL15" s="24">
        <f t="shared" si="9"/>
        <v>4.7996150000000011</v>
      </c>
      <c r="BM15" s="24">
        <f t="shared" si="9"/>
        <v>4.989514999999999</v>
      </c>
      <c r="BN15" s="24">
        <f t="shared" si="9"/>
        <v>4.8853150000000003</v>
      </c>
      <c r="BO15" s="24">
        <f t="shared" si="9"/>
        <v>4.7996150000000002</v>
      </c>
      <c r="BP15" s="24">
        <f t="shared" si="9"/>
        <v>4.7996150000000002</v>
      </c>
      <c r="BQ15" s="24">
        <f t="shared" si="9"/>
        <v>4.7996150000000002</v>
      </c>
      <c r="BR15" s="24">
        <f t="shared" ref="BR15:EC15" si="10">SUM(BR16:BR32)</f>
        <v>4.9996149999999995</v>
      </c>
      <c r="BS15" s="24">
        <f t="shared" si="10"/>
        <v>4.9998149999999999</v>
      </c>
      <c r="BT15" s="24">
        <f t="shared" si="10"/>
        <v>4.7632671347774789</v>
      </c>
      <c r="BU15" s="24">
        <f t="shared" si="10"/>
        <v>4.9292850247270312</v>
      </c>
      <c r="BV15" s="24">
        <f t="shared" si="10"/>
        <v>4.8083068461739122</v>
      </c>
      <c r="BW15" s="24">
        <f t="shared" si="10"/>
        <v>4.1968666773043468</v>
      </c>
      <c r="BX15" s="24">
        <f t="shared" si="10"/>
        <v>4.9496149999999997</v>
      </c>
      <c r="BY15" s="24">
        <f t="shared" si="10"/>
        <v>4.9496150000000005</v>
      </c>
      <c r="BZ15" s="24">
        <f t="shared" si="10"/>
        <v>4.903415156695651</v>
      </c>
      <c r="CA15" s="24">
        <f t="shared" si="10"/>
        <v>4.6652153705217394</v>
      </c>
      <c r="CB15" s="24">
        <f t="shared" si="10"/>
        <v>4.8995606519130437</v>
      </c>
      <c r="CC15" s="24">
        <f t="shared" si="10"/>
        <v>4.9496150000000005</v>
      </c>
      <c r="CD15" s="24">
        <f t="shared" si="10"/>
        <v>4.8567208957652905</v>
      </c>
      <c r="CE15" s="24">
        <f t="shared" si="10"/>
        <v>4.8405861310434783</v>
      </c>
      <c r="CF15" s="24">
        <f t="shared" si="10"/>
        <v>4.8438520596521748</v>
      </c>
      <c r="CG15" s="24">
        <f t="shared" si="10"/>
        <v>4.6364151741020798</v>
      </c>
      <c r="CH15" s="24">
        <f t="shared" si="10"/>
        <v>4.9766150000000007</v>
      </c>
      <c r="CI15" s="24">
        <f t="shared" si="10"/>
        <v>4.9794889352173914</v>
      </c>
      <c r="CJ15" s="24">
        <f t="shared" si="10"/>
        <v>4.4069209740000002</v>
      </c>
      <c r="CK15" s="24">
        <f t="shared" si="10"/>
        <v>4.7034322442608687</v>
      </c>
      <c r="CL15" s="24">
        <f t="shared" si="10"/>
        <v>4.7906441579999992</v>
      </c>
      <c r="CM15" s="24">
        <f t="shared" si="10"/>
        <v>4.0002776261739124</v>
      </c>
      <c r="CN15" s="24">
        <f t="shared" si="10"/>
        <v>4.1229735020000007</v>
      </c>
      <c r="CO15" s="24">
        <f t="shared" si="10"/>
        <v>4.0622445100000011</v>
      </c>
      <c r="CP15" s="24">
        <f t="shared" si="10"/>
        <v>5.0206620000000006</v>
      </c>
      <c r="CQ15" s="24">
        <f t="shared" si="10"/>
        <v>5.0027879999999989</v>
      </c>
      <c r="CR15" s="24">
        <f t="shared" si="10"/>
        <v>4.5843460665217393</v>
      </c>
      <c r="CS15" s="24">
        <f t="shared" si="10"/>
        <v>4.5982150000000015</v>
      </c>
      <c r="CT15" s="24">
        <f t="shared" si="10"/>
        <v>4.4786150000000005</v>
      </c>
      <c r="CU15" s="24">
        <f t="shared" si="10"/>
        <v>4.1886150000000004</v>
      </c>
      <c r="CV15" s="24">
        <f t="shared" si="10"/>
        <v>4.3628150000000003</v>
      </c>
      <c r="CW15" s="24">
        <f t="shared" si="10"/>
        <v>4.1023150000000008</v>
      </c>
      <c r="CX15" s="24">
        <f t="shared" si="10"/>
        <v>4.057315</v>
      </c>
      <c r="CY15" s="24">
        <f t="shared" si="10"/>
        <v>1.3312483333333334</v>
      </c>
      <c r="CZ15" s="24">
        <f t="shared" si="10"/>
        <v>1.3471150000000001</v>
      </c>
      <c r="DA15" s="24">
        <f t="shared" si="10"/>
        <v>4.8059276516521745</v>
      </c>
      <c r="DB15" s="24">
        <f t="shared" si="10"/>
        <v>4.0001150000000001</v>
      </c>
      <c r="DC15" s="24">
        <f t="shared" si="10"/>
        <v>4.7996150000000011</v>
      </c>
      <c r="DD15" s="24">
        <f t="shared" si="10"/>
        <v>4.7996149999999993</v>
      </c>
      <c r="DE15" s="24">
        <f t="shared" si="10"/>
        <v>4.2120149999999992</v>
      </c>
      <c r="DF15" s="24">
        <f t="shared" si="10"/>
        <v>4.8794644679999992</v>
      </c>
      <c r="DG15" s="24">
        <f t="shared" si="10"/>
        <v>4.441114999999999</v>
      </c>
      <c r="DH15" s="24">
        <f t="shared" si="10"/>
        <v>4.5697150000000004</v>
      </c>
      <c r="DI15" s="24">
        <f t="shared" si="10"/>
        <v>4.2591149999999995</v>
      </c>
      <c r="DJ15" s="24">
        <f t="shared" si="10"/>
        <v>4.4442149999999998</v>
      </c>
      <c r="DK15" s="24">
        <f t="shared" si="10"/>
        <v>4.1076798620000003</v>
      </c>
      <c r="DL15" s="24">
        <f t="shared" si="10"/>
        <v>4.8988991500000001</v>
      </c>
      <c r="DM15" s="24">
        <f t="shared" si="10"/>
        <v>4.2218061084347829</v>
      </c>
      <c r="DN15" s="24">
        <f t="shared" si="10"/>
        <v>4.5145226028695653</v>
      </c>
      <c r="DO15" s="24">
        <f t="shared" si="10"/>
        <v>4.4915353695652174</v>
      </c>
      <c r="DP15" s="24">
        <f t="shared" si="10"/>
        <v>4.9786883175652177</v>
      </c>
      <c r="DQ15" s="24">
        <f t="shared" si="10"/>
        <v>4.9369670000000019</v>
      </c>
      <c r="DR15" s="24">
        <f t="shared" si="10"/>
        <v>4.9996149999999995</v>
      </c>
      <c r="DS15" s="24">
        <f t="shared" si="10"/>
        <v>4.8996150000000007</v>
      </c>
      <c r="DT15" s="24">
        <f t="shared" si="10"/>
        <v>4.9717149999999997</v>
      </c>
      <c r="DU15" s="24">
        <f t="shared" si="10"/>
        <v>4.7996150000000002</v>
      </c>
      <c r="DV15" s="24">
        <f t="shared" si="10"/>
        <v>4.9436150000000003</v>
      </c>
      <c r="DW15" s="24">
        <f t="shared" si="10"/>
        <v>4.816514999999999</v>
      </c>
      <c r="DX15" s="24">
        <f t="shared" si="10"/>
        <v>1.33378166666667</v>
      </c>
      <c r="DY15" s="24">
        <f t="shared" si="10"/>
        <v>4.984214999999999</v>
      </c>
      <c r="DZ15" s="24">
        <f t="shared" si="10"/>
        <v>4.5721500002608693</v>
      </c>
      <c r="EA15" s="24">
        <f t="shared" si="10"/>
        <v>4.4904621813043475</v>
      </c>
      <c r="EB15" s="24">
        <f t="shared" si="10"/>
        <v>1.3425713768115943</v>
      </c>
      <c r="EC15" s="24">
        <f t="shared" si="10"/>
        <v>1.4131952898550724</v>
      </c>
      <c r="ED15" s="24">
        <f t="shared" ref="ED15:GO15" si="11">SUM(ED16:ED32)</f>
        <v>4.6896267691304336</v>
      </c>
      <c r="EE15" s="24">
        <f t="shared" si="11"/>
        <v>1.4244085897435896</v>
      </c>
      <c r="EF15" s="24">
        <f t="shared" si="11"/>
        <v>1.4278932051282049</v>
      </c>
      <c r="EG15" s="24">
        <f t="shared" si="11"/>
        <v>4.7033594473913052</v>
      </c>
      <c r="EH15" s="24">
        <f t="shared" si="11"/>
        <v>4.5679712787826094</v>
      </c>
      <c r="EI15" s="24">
        <f t="shared" si="11"/>
        <v>1.5235585897435895</v>
      </c>
      <c r="EJ15" s="24">
        <f t="shared" si="11"/>
        <v>1.4343239743589746</v>
      </c>
      <c r="EK15" s="24">
        <f t="shared" si="11"/>
        <v>5.2389149999999995</v>
      </c>
      <c r="EL15" s="24">
        <f t="shared" si="11"/>
        <v>4.7996150000000011</v>
      </c>
      <c r="EM15" s="24">
        <f t="shared" si="11"/>
        <v>4.7996149999999993</v>
      </c>
      <c r="EN15" s="24">
        <f t="shared" si="11"/>
        <v>4.7996150000000002</v>
      </c>
      <c r="EO15" s="24">
        <f t="shared" si="11"/>
        <v>4.5259124679999996</v>
      </c>
      <c r="EP15" s="24">
        <f t="shared" si="11"/>
        <v>4.6313816355652166</v>
      </c>
      <c r="EQ15" s="24">
        <f t="shared" si="11"/>
        <v>4.8604375930434776</v>
      </c>
      <c r="ER15" s="24">
        <f t="shared" si="11"/>
        <v>4.3187491809565222</v>
      </c>
      <c r="ES15" s="24">
        <f t="shared" si="11"/>
        <v>4.9996150000000004</v>
      </c>
      <c r="ET15" s="24">
        <f t="shared" si="11"/>
        <v>4.8268149999999999</v>
      </c>
      <c r="EU15" s="24">
        <f t="shared" si="11"/>
        <v>4.802014999999999</v>
      </c>
      <c r="EV15" s="24">
        <f t="shared" si="11"/>
        <v>4.7677150000000008</v>
      </c>
      <c r="EW15" s="24">
        <f t="shared" si="11"/>
        <v>5.0396150000000004</v>
      </c>
      <c r="EX15" s="24">
        <f t="shared" si="11"/>
        <v>4.5269286337391303</v>
      </c>
      <c r="EY15" s="24">
        <f t="shared" si="11"/>
        <v>4.1637096006956513</v>
      </c>
      <c r="EZ15" s="24">
        <f t="shared" si="11"/>
        <v>4.4613192479999988</v>
      </c>
      <c r="FA15" s="24">
        <f t="shared" si="11"/>
        <v>4.4161347677391305</v>
      </c>
      <c r="FB15" s="24">
        <f t="shared" si="11"/>
        <v>4.4976958603478261</v>
      </c>
      <c r="FC15" s="24">
        <f t="shared" si="11"/>
        <v>4.8232005138260874</v>
      </c>
      <c r="FD15" s="24">
        <f t="shared" si="11"/>
        <v>4.9191820987325263</v>
      </c>
      <c r="FE15" s="24">
        <f t="shared" si="11"/>
        <v>4.9609320596521744</v>
      </c>
      <c r="FF15" s="24">
        <f t="shared" si="11"/>
        <v>4.6883139377389256</v>
      </c>
      <c r="FG15" s="24">
        <f t="shared" si="11"/>
        <v>4.7203798861828012</v>
      </c>
      <c r="FH15" s="24">
        <f t="shared" si="11"/>
        <v>4.2536782707826095</v>
      </c>
      <c r="FI15" s="24">
        <f t="shared" si="11"/>
        <v>4.7146474411304347</v>
      </c>
      <c r="FJ15" s="24">
        <f t="shared" si="11"/>
        <v>4.7983649977685605</v>
      </c>
      <c r="FK15" s="24">
        <f t="shared" si="11"/>
        <v>1.4009871139999999</v>
      </c>
      <c r="FL15" s="24">
        <f t="shared" si="11"/>
        <v>1.5531611538461538</v>
      </c>
      <c r="FM15" s="24">
        <f t="shared" si="11"/>
        <v>1.4500919230769231</v>
      </c>
      <c r="FN15" s="24">
        <f t="shared" si="11"/>
        <v>1.4511855128205129</v>
      </c>
      <c r="FO15" s="24">
        <f t="shared" si="11"/>
        <v>4.5652626320000014</v>
      </c>
      <c r="FP15" s="24">
        <f t="shared" si="11"/>
        <v>4.117944318000001</v>
      </c>
      <c r="FQ15" s="24">
        <f t="shared" si="11"/>
        <v>4.4727384700000004</v>
      </c>
      <c r="FR15" s="24">
        <f t="shared" si="11"/>
        <v>4.2889111340000001</v>
      </c>
      <c r="FS15" s="24">
        <f t="shared" si="11"/>
        <v>4.8727357280000003</v>
      </c>
      <c r="FT15" s="24">
        <f t="shared" si="11"/>
        <v>4.7996150000000002</v>
      </c>
      <c r="FU15" s="24">
        <f t="shared" si="11"/>
        <v>4.6810204259999999</v>
      </c>
      <c r="FV15" s="24">
        <f t="shared" si="11"/>
        <v>4.7996150000000002</v>
      </c>
      <c r="FW15" s="24">
        <f t="shared" si="11"/>
        <v>4.7996150000000002</v>
      </c>
      <c r="FX15" s="24">
        <f t="shared" si="11"/>
        <v>4.7996150000000011</v>
      </c>
      <c r="FY15" s="24">
        <f t="shared" si="11"/>
        <v>4.9136150000000001</v>
      </c>
      <c r="FZ15" s="24">
        <f t="shared" si="11"/>
        <v>4.7996149999999993</v>
      </c>
      <c r="GA15" s="24">
        <f t="shared" si="11"/>
        <v>4.6894150000000003</v>
      </c>
      <c r="GB15" s="24">
        <f t="shared" si="11"/>
        <v>4.5044465579999997</v>
      </c>
      <c r="GC15" s="24">
        <f t="shared" si="11"/>
        <v>4.7996149999999993</v>
      </c>
      <c r="GD15" s="24">
        <f t="shared" si="11"/>
        <v>5.5409375360000004</v>
      </c>
      <c r="GE15" s="24">
        <f t="shared" si="11"/>
        <v>5.1247056039999999</v>
      </c>
      <c r="GF15" s="24">
        <f t="shared" si="11"/>
        <v>5.4916970340000004</v>
      </c>
      <c r="GG15" s="24">
        <f t="shared" si="11"/>
        <v>4.9007490660000004</v>
      </c>
      <c r="GH15" s="24">
        <f t="shared" si="11"/>
        <v>4.4909649620000005</v>
      </c>
      <c r="GI15" s="24">
        <f t="shared" si="11"/>
        <v>4.8781837079999999</v>
      </c>
      <c r="GJ15" s="24">
        <f t="shared" si="11"/>
        <v>4.685540402</v>
      </c>
      <c r="GK15" s="24">
        <f t="shared" si="11"/>
        <v>4.4695113740000005</v>
      </c>
      <c r="GL15" s="24">
        <f t="shared" si="11"/>
        <v>4.1614654119999992</v>
      </c>
      <c r="GM15" s="24">
        <f t="shared" si="11"/>
        <v>3.9531536459999987</v>
      </c>
      <c r="GN15" s="24">
        <f t="shared" si="11"/>
        <v>5.1130149999999999</v>
      </c>
      <c r="GO15" s="24">
        <f t="shared" si="11"/>
        <v>4.7996150000000011</v>
      </c>
      <c r="GP15" s="24">
        <f t="shared" ref="GP15:JA15" si="12">SUM(GP16:GP32)</f>
        <v>4.8792218739999997</v>
      </c>
      <c r="GQ15" s="24">
        <f t="shared" si="12"/>
        <v>4.7347204180000002</v>
      </c>
      <c r="GR15" s="24">
        <f t="shared" si="12"/>
        <v>4.1738563600000003</v>
      </c>
      <c r="GS15" s="24">
        <f t="shared" si="12"/>
        <v>5.7072991359999996</v>
      </c>
      <c r="GT15" s="24">
        <f t="shared" si="12"/>
        <v>4.7155219680000018</v>
      </c>
      <c r="GU15" s="24">
        <f t="shared" si="12"/>
        <v>4.7204972499999993</v>
      </c>
      <c r="GV15" s="24">
        <f t="shared" si="12"/>
        <v>4.6966094232173905</v>
      </c>
      <c r="GW15" s="24">
        <f t="shared" si="12"/>
        <v>4.7307102791304354</v>
      </c>
      <c r="GX15" s="24">
        <f t="shared" si="12"/>
        <v>4.6640191650434781</v>
      </c>
      <c r="GY15" s="24">
        <f t="shared" si="12"/>
        <v>4.6821605885217394</v>
      </c>
      <c r="GZ15" s="24">
        <f t="shared" si="12"/>
        <v>5.0756150000000009</v>
      </c>
      <c r="HA15" s="24">
        <f t="shared" si="12"/>
        <v>5.5761150000000006</v>
      </c>
      <c r="HB15" s="24">
        <f t="shared" si="12"/>
        <v>4.7996150000000011</v>
      </c>
      <c r="HC15" s="24">
        <f t="shared" si="12"/>
        <v>4.8333061117391303</v>
      </c>
      <c r="HD15" s="24">
        <f t="shared" si="12"/>
        <v>4.8250149999999996</v>
      </c>
      <c r="HE15" s="24">
        <f t="shared" si="12"/>
        <v>4.3229150000000001</v>
      </c>
      <c r="HF15" s="24">
        <f t="shared" si="12"/>
        <v>4.828547916608696</v>
      </c>
      <c r="HG15" s="24">
        <f t="shared" si="12"/>
        <v>4.9996149999999995</v>
      </c>
      <c r="HH15" s="24">
        <f t="shared" si="12"/>
        <v>4.6647150000000011</v>
      </c>
      <c r="HI15" s="24">
        <f t="shared" si="12"/>
        <v>4.5103451699999999</v>
      </c>
      <c r="HJ15" s="24">
        <f t="shared" si="12"/>
        <v>4.3126149999999992</v>
      </c>
      <c r="HK15" s="24">
        <f t="shared" si="12"/>
        <v>4.9446149999999998</v>
      </c>
      <c r="HL15" s="24">
        <f t="shared" si="12"/>
        <v>4.4894117479999993</v>
      </c>
      <c r="HM15" s="24">
        <f t="shared" si="12"/>
        <v>4.9480149999999998</v>
      </c>
      <c r="HN15" s="24">
        <f t="shared" si="12"/>
        <v>4.9496150000000005</v>
      </c>
      <c r="HO15" s="24">
        <f t="shared" si="12"/>
        <v>4.9496150000000005</v>
      </c>
      <c r="HP15" s="24">
        <f t="shared" si="12"/>
        <v>4.5429149999999989</v>
      </c>
      <c r="HQ15" s="24">
        <f t="shared" si="12"/>
        <v>4.784345428</v>
      </c>
      <c r="HR15" s="24">
        <f t="shared" si="12"/>
        <v>3.8756149999999998</v>
      </c>
      <c r="HS15" s="24">
        <f t="shared" si="12"/>
        <v>3.9326696740000004</v>
      </c>
      <c r="HT15" s="24">
        <f t="shared" si="12"/>
        <v>4.7996149999999993</v>
      </c>
      <c r="HU15" s="24">
        <f t="shared" si="12"/>
        <v>4.9800991106208663</v>
      </c>
      <c r="HV15" s="24">
        <f t="shared" si="12"/>
        <v>4.8443550900000014</v>
      </c>
      <c r="HW15" s="24">
        <f t="shared" si="12"/>
        <v>4.7996149999999993</v>
      </c>
      <c r="HX15" s="24">
        <f t="shared" si="12"/>
        <v>4.9849149999999991</v>
      </c>
      <c r="HY15" s="24">
        <f t="shared" si="12"/>
        <v>4.693087148</v>
      </c>
      <c r="HZ15" s="24">
        <f t="shared" si="12"/>
        <v>4.7996150000000002</v>
      </c>
      <c r="IA15" s="24">
        <f t="shared" si="12"/>
        <v>3.958615</v>
      </c>
      <c r="IB15" s="24">
        <f t="shared" si="12"/>
        <v>4.4917004939999998</v>
      </c>
      <c r="IC15" s="24">
        <f t="shared" si="12"/>
        <v>4.7089191260000014</v>
      </c>
      <c r="ID15" s="24">
        <f t="shared" si="12"/>
        <v>4.0100149999999992</v>
      </c>
      <c r="IE15" s="24">
        <f t="shared" si="12"/>
        <v>4.149915</v>
      </c>
      <c r="IF15" s="24">
        <f t="shared" si="12"/>
        <v>4.7428608939999988</v>
      </c>
      <c r="IG15" s="24">
        <f t="shared" si="12"/>
        <v>4.7862496420000005</v>
      </c>
      <c r="IH15" s="24">
        <f t="shared" si="12"/>
        <v>1.4879983333333335</v>
      </c>
      <c r="II15" s="24">
        <f t="shared" si="12"/>
        <v>1.4302483333333331</v>
      </c>
      <c r="IJ15" s="24">
        <f t="shared" si="12"/>
        <v>1.4164316666666665</v>
      </c>
      <c r="IK15" s="24">
        <f t="shared" si="12"/>
        <v>1.3990111538461538</v>
      </c>
      <c r="IL15" s="24">
        <f t="shared" si="12"/>
        <v>1.402217564102564</v>
      </c>
      <c r="IM15" s="24">
        <f t="shared" si="12"/>
        <v>3.5428000820000003</v>
      </c>
      <c r="IN15" s="24">
        <f t="shared" si="12"/>
        <v>4.7326552639999999</v>
      </c>
      <c r="IO15" s="24">
        <f t="shared" si="12"/>
        <v>4.7996150000000011</v>
      </c>
      <c r="IP15" s="24">
        <f t="shared" si="12"/>
        <v>4.4278264380000012</v>
      </c>
      <c r="IQ15" s="24">
        <f t="shared" si="12"/>
        <v>4.6559502200000011</v>
      </c>
      <c r="IR15" s="24">
        <f t="shared" si="12"/>
        <v>4.6620358599999987</v>
      </c>
      <c r="IS15" s="24">
        <f t="shared" si="12"/>
        <v>4.2161573020000001</v>
      </c>
      <c r="IT15" s="24">
        <f t="shared" si="12"/>
        <v>4.6106412359999993</v>
      </c>
      <c r="IU15" s="24">
        <f t="shared" si="12"/>
        <v>4.6118996020000003</v>
      </c>
      <c r="IV15" s="24">
        <f t="shared" si="12"/>
        <v>4.1595178820000003</v>
      </c>
      <c r="IW15" s="24">
        <f t="shared" si="12"/>
        <v>4.5870154320000012</v>
      </c>
      <c r="IX15" s="24">
        <f t="shared" si="12"/>
        <v>4.819562620000001</v>
      </c>
      <c r="IY15" s="24">
        <f t="shared" si="12"/>
        <v>4.3608549520000004</v>
      </c>
      <c r="IZ15" s="24">
        <f t="shared" si="12"/>
        <v>4.7996150000000002</v>
      </c>
      <c r="JA15" s="24">
        <f t="shared" si="12"/>
        <v>4.3630529999999998</v>
      </c>
      <c r="JB15" s="24">
        <f t="shared" ref="JB15:LM15" si="13">SUM(JB16:JB32)</f>
        <v>4.2768399179999994</v>
      </c>
      <c r="JC15" s="24">
        <f t="shared" si="13"/>
        <v>4.7384563019999986</v>
      </c>
      <c r="JD15" s="24">
        <f t="shared" si="13"/>
        <v>4.7996150000000002</v>
      </c>
      <c r="JE15" s="24">
        <f t="shared" si="13"/>
        <v>4.7996149999999993</v>
      </c>
      <c r="JF15" s="24">
        <f t="shared" si="13"/>
        <v>4.7996150000000002</v>
      </c>
      <c r="JG15" s="24">
        <f t="shared" si="13"/>
        <v>4.7996150000000002</v>
      </c>
      <c r="JH15" s="24">
        <f t="shared" si="13"/>
        <v>4.8958149999999989</v>
      </c>
      <c r="JI15" s="24">
        <f t="shared" si="13"/>
        <v>4.6653276880000005</v>
      </c>
      <c r="JJ15" s="24">
        <f t="shared" si="13"/>
        <v>5.0430150000000005</v>
      </c>
      <c r="JK15" s="24">
        <f t="shared" si="13"/>
        <v>4.7996150000000002</v>
      </c>
      <c r="JL15" s="24">
        <f t="shared" si="13"/>
        <v>4.7996149999999993</v>
      </c>
      <c r="JM15" s="24">
        <f t="shared" si="13"/>
        <v>5.0024150000000001</v>
      </c>
      <c r="JN15" s="24">
        <f t="shared" si="13"/>
        <v>4.976915</v>
      </c>
      <c r="JO15" s="24">
        <f t="shared" si="13"/>
        <v>4.9621149999999998</v>
      </c>
      <c r="JP15" s="24">
        <f t="shared" si="13"/>
        <v>5.3973149999999999</v>
      </c>
      <c r="JQ15" s="24">
        <f t="shared" si="13"/>
        <v>4.7996150000000011</v>
      </c>
      <c r="JR15" s="24">
        <f t="shared" si="13"/>
        <v>4.4824149999999996</v>
      </c>
      <c r="JS15" s="24">
        <f t="shared" si="13"/>
        <v>4.3740970800000003</v>
      </c>
      <c r="JT15" s="24">
        <f t="shared" si="13"/>
        <v>4.1622149999999998</v>
      </c>
      <c r="JU15" s="24">
        <f t="shared" si="13"/>
        <v>4.5362037579999992</v>
      </c>
      <c r="JV15" s="24">
        <f t="shared" si="13"/>
        <v>3.9467995159999996</v>
      </c>
      <c r="JW15" s="24">
        <f t="shared" si="13"/>
        <v>4.3102149999999995</v>
      </c>
      <c r="JX15" s="24">
        <f t="shared" si="13"/>
        <v>4.5417440560000006</v>
      </c>
      <c r="JY15" s="24">
        <f t="shared" si="13"/>
        <v>4.3781487960000005</v>
      </c>
      <c r="JZ15" s="24">
        <f t="shared" si="13"/>
        <v>4.7042200420000002</v>
      </c>
      <c r="KA15" s="24">
        <f t="shared" si="13"/>
        <v>4.9373581340000001</v>
      </c>
      <c r="KB15" s="24">
        <f t="shared" si="13"/>
        <v>4.7078847680000004</v>
      </c>
      <c r="KC15" s="24">
        <f t="shared" si="13"/>
        <v>4.6714638279999994</v>
      </c>
      <c r="KD15" s="24">
        <f t="shared" si="13"/>
        <v>4.0680150000000008</v>
      </c>
      <c r="KE15" s="24">
        <f t="shared" si="13"/>
        <v>4.604338168</v>
      </c>
      <c r="KF15" s="24">
        <f t="shared" si="13"/>
        <v>4.8527309160000005</v>
      </c>
      <c r="KG15" s="24">
        <f t="shared" si="13"/>
        <v>4.7655680019999993</v>
      </c>
      <c r="KH15" s="24">
        <f t="shared" si="13"/>
        <v>4.2585513339999999</v>
      </c>
      <c r="KI15" s="24">
        <f t="shared" si="13"/>
        <v>3.999895</v>
      </c>
      <c r="KJ15" s="24">
        <f t="shared" si="13"/>
        <v>4.9996150000000013</v>
      </c>
      <c r="KK15" s="24">
        <f t="shared" si="13"/>
        <v>4.9626050000000008</v>
      </c>
      <c r="KL15" s="24">
        <f t="shared" si="13"/>
        <v>4.7996150000000011</v>
      </c>
      <c r="KM15" s="24">
        <f t="shared" si="13"/>
        <v>1.3929547435897436</v>
      </c>
      <c r="KN15" s="24">
        <f t="shared" si="13"/>
        <v>1.383944487179487</v>
      </c>
      <c r="KO15" s="24">
        <f t="shared" si="13"/>
        <v>1.4372867948717949</v>
      </c>
      <c r="KP15" s="24">
        <f t="shared" si="13"/>
        <v>1.4349034615384615</v>
      </c>
      <c r="KQ15" s="24">
        <f t="shared" si="13"/>
        <v>1.4305944871794871</v>
      </c>
      <c r="KR15" s="24">
        <f t="shared" si="13"/>
        <v>1.4302111538461539</v>
      </c>
      <c r="KS15" s="24">
        <f t="shared" si="13"/>
        <v>1.3986752564102565</v>
      </c>
      <c r="KT15" s="24">
        <f t="shared" si="13"/>
        <v>1.3980393589743589</v>
      </c>
      <c r="KU15" s="24">
        <f t="shared" si="13"/>
        <v>1.393468846153846</v>
      </c>
      <c r="KV15" s="24">
        <f t="shared" si="13"/>
        <v>1.3946367948717948</v>
      </c>
      <c r="KW15" s="24">
        <f t="shared" si="13"/>
        <v>1.3813175641025639</v>
      </c>
      <c r="KX15" s="24">
        <f t="shared" si="13"/>
        <v>1.3988714102564104</v>
      </c>
      <c r="KY15" s="24">
        <f t="shared" si="13"/>
        <v>4.9996150000000004</v>
      </c>
      <c r="KZ15" s="24">
        <f t="shared" si="13"/>
        <v>1.3990675641025643</v>
      </c>
      <c r="LA15" s="24">
        <f t="shared" si="13"/>
        <v>1.4333521794871795</v>
      </c>
      <c r="LB15" s="24">
        <f t="shared" si="13"/>
        <v>1.4136765384615386</v>
      </c>
      <c r="LC15" s="24">
        <f t="shared" si="13"/>
        <v>1.4337444871794873</v>
      </c>
      <c r="LD15" s="24">
        <f t="shared" si="13"/>
        <v>1.411293205128205</v>
      </c>
      <c r="LE15" s="24">
        <f t="shared" si="13"/>
        <v>1.3894867948717948</v>
      </c>
      <c r="LF15" s="24">
        <f t="shared" si="13"/>
        <v>4.7996149999999993</v>
      </c>
      <c r="LG15" s="24">
        <f t="shared" si="13"/>
        <v>4.7996150000000002</v>
      </c>
      <c r="LH15" s="24">
        <f t="shared" si="13"/>
        <v>4.3648150000000001</v>
      </c>
      <c r="LI15" s="24">
        <f t="shared" si="13"/>
        <v>4.0746229020000007</v>
      </c>
      <c r="LJ15" s="24">
        <f t="shared" si="13"/>
        <v>5.014615</v>
      </c>
      <c r="LK15" s="24">
        <f t="shared" si="13"/>
        <v>3.9399150000000001</v>
      </c>
      <c r="LL15" s="24">
        <f t="shared" si="13"/>
        <v>4.7996149999999993</v>
      </c>
      <c r="LM15" s="24">
        <f t="shared" si="13"/>
        <v>4.9304149999999991</v>
      </c>
      <c r="LN15" s="24">
        <f t="shared" ref="LN15:ND15" si="14">SUM(LN16:LN32)</f>
        <v>1.5088932051282049</v>
      </c>
      <c r="LO15" s="24">
        <f t="shared" si="14"/>
        <v>1.4237714102564101</v>
      </c>
      <c r="LP15" s="24">
        <f t="shared" si="14"/>
        <v>1.4247432051282052</v>
      </c>
      <c r="LQ15" s="24">
        <f t="shared" si="14"/>
        <v>1.4249393589743591</v>
      </c>
      <c r="LR15" s="24">
        <f t="shared" si="14"/>
        <v>1.4233880769230769</v>
      </c>
      <c r="LS15" s="24">
        <f t="shared" si="14"/>
        <v>4.7996150000000002</v>
      </c>
      <c r="LT15" s="24">
        <f t="shared" si="14"/>
        <v>4.8090150000000005</v>
      </c>
      <c r="LU15" s="24">
        <f t="shared" si="14"/>
        <v>4.6037201615652164</v>
      </c>
      <c r="LV15" s="24">
        <f t="shared" si="14"/>
        <v>4.7996150000000002</v>
      </c>
      <c r="LW15" s="24">
        <f t="shared" si="14"/>
        <v>4.7996149999999993</v>
      </c>
      <c r="LX15" s="24">
        <f t="shared" si="14"/>
        <v>4.4136237359130428</v>
      </c>
      <c r="LY15" s="24">
        <f t="shared" si="14"/>
        <v>4.7996149999999993</v>
      </c>
      <c r="LZ15" s="24">
        <f t="shared" si="14"/>
        <v>4.7996149999999993</v>
      </c>
      <c r="MA15" s="24">
        <f t="shared" si="14"/>
        <v>4.7996150000000002</v>
      </c>
      <c r="MB15" s="24">
        <f t="shared" si="14"/>
        <v>4.7996150000000011</v>
      </c>
      <c r="MC15" s="24">
        <f t="shared" si="14"/>
        <v>3.0904150000000001</v>
      </c>
      <c r="MD15" s="24">
        <f t="shared" si="14"/>
        <v>3.0019150000000003</v>
      </c>
      <c r="ME15" s="24">
        <f t="shared" si="14"/>
        <v>3.0628150000000001</v>
      </c>
      <c r="MF15" s="24">
        <f t="shared" si="14"/>
        <v>3.0657149999999995</v>
      </c>
      <c r="MG15" s="24">
        <f t="shared" si="14"/>
        <v>4.870552055913044</v>
      </c>
      <c r="MH15" s="24">
        <f t="shared" si="14"/>
        <v>4.0110319877391296</v>
      </c>
      <c r="MI15" s="24">
        <f t="shared" si="14"/>
        <v>4.0572806521739118</v>
      </c>
      <c r="MJ15" s="24">
        <f t="shared" si="14"/>
        <v>4.6997150000000003</v>
      </c>
      <c r="MK15" s="24">
        <f t="shared" si="14"/>
        <v>4.7997150000000008</v>
      </c>
      <c r="ML15" s="24">
        <f t="shared" si="14"/>
        <v>4.799715</v>
      </c>
      <c r="MM15" s="24">
        <f t="shared" si="14"/>
        <v>4.8401149999999991</v>
      </c>
      <c r="MN15" s="24">
        <f t="shared" si="14"/>
        <v>1.3804919230769233</v>
      </c>
      <c r="MO15" s="24">
        <f t="shared" si="14"/>
        <v>1.3970291025641026</v>
      </c>
      <c r="MP15" s="24">
        <f t="shared" si="14"/>
        <v>1.3875932051282049</v>
      </c>
      <c r="MQ15" s="24">
        <f t="shared" si="14"/>
        <v>1.3800047435897436</v>
      </c>
      <c r="MR15" s="24">
        <f t="shared" si="14"/>
        <v>4.7997150000000008</v>
      </c>
      <c r="MS15" s="24">
        <f t="shared" si="14"/>
        <v>1.4003637179487178</v>
      </c>
      <c r="MT15" s="24">
        <f t="shared" si="14"/>
        <v>4.7699233161739132</v>
      </c>
      <c r="MU15" s="24">
        <f t="shared" si="14"/>
        <v>1.3837560256410253</v>
      </c>
      <c r="MV15" s="24">
        <f t="shared" si="14"/>
        <v>4.3147435619999994</v>
      </c>
      <c r="MW15" s="24">
        <f t="shared" si="14"/>
        <v>4.4844439999999999</v>
      </c>
      <c r="MX15" s="24">
        <f t="shared" si="14"/>
        <v>4.434258956521739</v>
      </c>
      <c r="MY15" s="24">
        <f t="shared" si="14"/>
        <v>1.3699778205128204</v>
      </c>
      <c r="MZ15" s="24">
        <f t="shared" si="14"/>
        <v>1.3812521794871797</v>
      </c>
      <c r="NA15" s="24">
        <f t="shared" si="14"/>
        <v>1.3618310459999998</v>
      </c>
      <c r="NB15" s="24">
        <f t="shared" si="14"/>
        <v>4.5069323913043471</v>
      </c>
      <c r="NC15" s="24">
        <f t="shared" si="14"/>
        <v>4.7378150000000003</v>
      </c>
      <c r="ND15" s="24">
        <f t="shared" si="14"/>
        <v>4.5990304479130426</v>
      </c>
    </row>
    <row r="16" spans="1:377" ht="18" customHeight="1">
      <c r="A16" s="26" t="s">
        <v>380</v>
      </c>
      <c r="B16" s="27" t="s">
        <v>381</v>
      </c>
      <c r="C16" s="17" t="s">
        <v>379</v>
      </c>
      <c r="D16" s="28">
        <v>1.7405999999999999</v>
      </c>
      <c r="E16" s="28">
        <v>1.1953</v>
      </c>
      <c r="F16" s="28">
        <f>1.5655-20%</f>
        <v>1.3654999999999999</v>
      </c>
      <c r="G16" s="28">
        <v>1.2338</v>
      </c>
      <c r="H16" s="28">
        <v>1.2162999999999999</v>
      </c>
      <c r="I16" s="28">
        <v>1.2565</v>
      </c>
      <c r="J16" s="28">
        <f>1.5734-10%</f>
        <v>1.4733999999999998</v>
      </c>
      <c r="K16" s="28">
        <v>1.7450000000000001</v>
      </c>
      <c r="L16" s="28">
        <v>1.1891</v>
      </c>
      <c r="M16" s="28">
        <f>1.3114-5%</f>
        <v>1.2613999999999999</v>
      </c>
      <c r="N16" s="28">
        <v>1.45</v>
      </c>
      <c r="O16" s="28">
        <v>0.97519999999999996</v>
      </c>
      <c r="P16" s="28">
        <v>1.4056999999999999</v>
      </c>
      <c r="Q16" s="28">
        <v>1.5492999999999999</v>
      </c>
      <c r="R16" s="28">
        <v>1.3956</v>
      </c>
      <c r="S16" s="28">
        <v>0.94679999999999997</v>
      </c>
      <c r="T16" s="28">
        <f>1.5643-5%</f>
        <v>1.5143</v>
      </c>
      <c r="U16" s="28">
        <v>1.2061999999999999</v>
      </c>
      <c r="V16" s="28">
        <v>1.2343999999999999</v>
      </c>
      <c r="W16" s="28">
        <v>1.2114</v>
      </c>
      <c r="X16" s="28">
        <v>1.1815</v>
      </c>
      <c r="Y16" s="28">
        <f>1.6799-10%</f>
        <v>1.5798999999999999</v>
      </c>
      <c r="Z16" s="28">
        <v>1.2324999999999999</v>
      </c>
      <c r="AA16" s="28">
        <v>1.7547999999999999</v>
      </c>
      <c r="AB16" s="28">
        <v>1.5669</v>
      </c>
      <c r="AC16" s="28">
        <v>1.3905000000000001</v>
      </c>
      <c r="AD16" s="28">
        <f>2.6403-1.4</f>
        <v>1.2403</v>
      </c>
      <c r="AE16" s="28">
        <v>1.4974000000000001</v>
      </c>
      <c r="AF16" s="28">
        <v>1.1755</v>
      </c>
      <c r="AG16" s="28">
        <v>2.3325999999999998</v>
      </c>
      <c r="AH16" s="29">
        <v>0</v>
      </c>
      <c r="AI16" s="29">
        <v>0</v>
      </c>
      <c r="AJ16" s="28">
        <v>1.1346000000000001</v>
      </c>
      <c r="AK16" s="28">
        <v>1.1453</v>
      </c>
      <c r="AL16" s="28">
        <v>1.0156000000000001</v>
      </c>
      <c r="AM16" s="28">
        <v>1.0805</v>
      </c>
      <c r="AN16" s="28">
        <v>0.35210000000000002</v>
      </c>
      <c r="AO16" s="28">
        <v>1.3113999999999999</v>
      </c>
      <c r="AP16" s="28">
        <f>3.3308-1.9</f>
        <v>1.4308000000000001</v>
      </c>
      <c r="AQ16" s="28">
        <f>3.7155-2</f>
        <v>1.7155</v>
      </c>
      <c r="AR16" s="28">
        <v>2.7957000000000001</v>
      </c>
      <c r="AS16" s="29">
        <v>0</v>
      </c>
      <c r="AT16" s="28">
        <v>2.9123000000000001</v>
      </c>
      <c r="AU16" s="28">
        <v>1.2766</v>
      </c>
      <c r="AV16" s="28">
        <v>2.5781000000000001</v>
      </c>
      <c r="AW16" s="28">
        <v>1.2564</v>
      </c>
      <c r="AX16" s="28">
        <v>1.4875</v>
      </c>
      <c r="AY16" s="28">
        <v>1.0482</v>
      </c>
      <c r="AZ16" s="28">
        <v>2.3687999999999998</v>
      </c>
      <c r="BA16" s="28">
        <v>1.2054</v>
      </c>
      <c r="BB16" s="28">
        <v>2.5537999999999998</v>
      </c>
      <c r="BC16" s="28">
        <v>0.89430000000000009</v>
      </c>
      <c r="BD16" s="28">
        <f>3.751-1.4</f>
        <v>2.351</v>
      </c>
      <c r="BE16" s="28">
        <v>1.0944</v>
      </c>
      <c r="BF16" s="28">
        <v>1.8565</v>
      </c>
      <c r="BG16" s="28">
        <v>1.1833</v>
      </c>
      <c r="BH16" s="28">
        <v>0.87629999999999997</v>
      </c>
      <c r="BI16" s="28">
        <v>0.73809999999999998</v>
      </c>
      <c r="BJ16" s="28">
        <v>1.2388000000000001</v>
      </c>
      <c r="BK16" s="28">
        <v>0.97289999999999999</v>
      </c>
      <c r="BL16" s="28">
        <v>0.65280000000000005</v>
      </c>
      <c r="BM16" s="28">
        <v>1.1247</v>
      </c>
      <c r="BN16" s="28">
        <v>1.2542</v>
      </c>
      <c r="BO16" s="28">
        <v>0.90249999999999997</v>
      </c>
      <c r="BP16" s="28">
        <v>1.0756000000000001</v>
      </c>
      <c r="BQ16" s="28">
        <v>0.63400000000000001</v>
      </c>
      <c r="BR16" s="28">
        <v>1.0527</v>
      </c>
      <c r="BS16" s="28">
        <v>1.5244</v>
      </c>
      <c r="BT16" s="28">
        <v>1.2684</v>
      </c>
      <c r="BU16" s="28">
        <v>0.77459999999999996</v>
      </c>
      <c r="BV16" s="28">
        <v>1.5367999999999999</v>
      </c>
      <c r="BW16" s="28">
        <v>1.0145999999999999</v>
      </c>
      <c r="BX16" s="28">
        <f>1.5584-5%</f>
        <v>1.5084</v>
      </c>
      <c r="BY16" s="28">
        <f>1.6016-5%</f>
        <v>1.5515999999999999</v>
      </c>
      <c r="BZ16" s="28">
        <f>1.3429-5%</f>
        <v>1.2928999999999999</v>
      </c>
      <c r="CA16" s="28">
        <v>1.6704000000000001</v>
      </c>
      <c r="CB16" s="28">
        <f>1.2118-5%</f>
        <v>1.1617999999999999</v>
      </c>
      <c r="CC16" s="28">
        <f>1.7816-5%</f>
        <v>1.7316</v>
      </c>
      <c r="CD16" s="28">
        <f>1.2045-5%</f>
        <v>1.1544999999999999</v>
      </c>
      <c r="CE16" s="28">
        <f>1.4545-5%</f>
        <v>1.4044999999999999</v>
      </c>
      <c r="CF16" s="28">
        <f>1.3416-5%</f>
        <v>1.2915999999999999</v>
      </c>
      <c r="CG16" s="28">
        <v>0.89639999999999997</v>
      </c>
      <c r="CH16" s="28">
        <v>1.7083999999999999</v>
      </c>
      <c r="CI16" s="28">
        <v>1.4803999999999999</v>
      </c>
      <c r="CJ16" s="28">
        <v>0.87739999999999996</v>
      </c>
      <c r="CK16" s="28">
        <v>1.0598000000000001</v>
      </c>
      <c r="CL16" s="28">
        <v>1.2749000000000001</v>
      </c>
      <c r="CM16" s="28">
        <v>0.8226</v>
      </c>
      <c r="CN16" s="28">
        <v>0.89030000000000009</v>
      </c>
      <c r="CO16" s="28">
        <v>0.82820000000000005</v>
      </c>
      <c r="CP16" s="28">
        <f>2.4303-0.5</f>
        <v>1.9302999999999999</v>
      </c>
      <c r="CQ16" s="28">
        <f>2.7861-0.35</f>
        <v>2.4360999999999997</v>
      </c>
      <c r="CR16" s="28">
        <v>1.2841</v>
      </c>
      <c r="CS16" s="28">
        <v>1.5243</v>
      </c>
      <c r="CT16" s="28">
        <v>1.3137000000000001</v>
      </c>
      <c r="CU16" s="28">
        <v>1.1247</v>
      </c>
      <c r="CV16" s="28">
        <v>1.5998000000000001</v>
      </c>
      <c r="CW16" s="28">
        <v>1.2721</v>
      </c>
      <c r="CX16" s="28">
        <v>1.0566</v>
      </c>
      <c r="CY16" s="29">
        <v>0</v>
      </c>
      <c r="CZ16" s="29">
        <v>0</v>
      </c>
      <c r="DA16" s="28">
        <v>0.92879999999999996</v>
      </c>
      <c r="DB16" s="28">
        <v>1.2358</v>
      </c>
      <c r="DC16" s="28">
        <v>1.3927</v>
      </c>
      <c r="DD16" s="28">
        <v>1.5544</v>
      </c>
      <c r="DE16" s="28">
        <v>1.1725000000000001</v>
      </c>
      <c r="DF16" s="28">
        <v>1.3849</v>
      </c>
      <c r="DG16" s="28">
        <v>1.2330000000000001</v>
      </c>
      <c r="DH16" s="28">
        <v>1.256</v>
      </c>
      <c r="DI16" s="28">
        <v>1.1870000000000001</v>
      </c>
      <c r="DJ16" s="28">
        <v>1.2581</v>
      </c>
      <c r="DK16" s="28">
        <v>0.99550000000000005</v>
      </c>
      <c r="DL16" s="28">
        <v>1.6384000000000001</v>
      </c>
      <c r="DM16" s="28">
        <v>0.95760000000000001</v>
      </c>
      <c r="DN16" s="28">
        <v>1.1419999999999999</v>
      </c>
      <c r="DO16" s="28">
        <v>1.1309</v>
      </c>
      <c r="DP16" s="28">
        <v>1.4679</v>
      </c>
      <c r="DQ16" s="28">
        <f>2.2338-0.5</f>
        <v>1.7338</v>
      </c>
      <c r="DR16" s="28">
        <v>2.0815999999999999</v>
      </c>
      <c r="DS16" s="28">
        <v>1.4955000000000001</v>
      </c>
      <c r="DT16" s="28">
        <f>2.1912-40%</f>
        <v>1.7911999999999999</v>
      </c>
      <c r="DU16" s="28">
        <v>1.4355</v>
      </c>
      <c r="DV16" s="28">
        <f>2.1701-40%</f>
        <v>1.7701000000000002</v>
      </c>
      <c r="DW16" s="28">
        <v>1.6199000000000001</v>
      </c>
      <c r="DX16" s="29">
        <v>0</v>
      </c>
      <c r="DY16" s="28">
        <f>2.2007-10%</f>
        <v>2.1006999999999998</v>
      </c>
      <c r="DZ16" s="28">
        <v>0.94550000000000001</v>
      </c>
      <c r="EA16" s="28">
        <v>0.8448</v>
      </c>
      <c r="EB16" s="29">
        <v>0</v>
      </c>
      <c r="EC16" s="29">
        <v>0</v>
      </c>
      <c r="ED16" s="28">
        <v>1.139</v>
      </c>
      <c r="EE16" s="29">
        <v>0</v>
      </c>
      <c r="EF16" s="29">
        <v>0</v>
      </c>
      <c r="EG16" s="28">
        <v>0.98850000000000005</v>
      </c>
      <c r="EH16" s="28">
        <v>1.0456000000000001</v>
      </c>
      <c r="EI16" s="29">
        <v>0</v>
      </c>
      <c r="EJ16" s="29">
        <v>0</v>
      </c>
      <c r="EK16" s="28">
        <v>1.1632</v>
      </c>
      <c r="EL16" s="28">
        <v>1.6520000000000001</v>
      </c>
      <c r="EM16" s="28">
        <v>1.3561000000000001</v>
      </c>
      <c r="EN16" s="28">
        <v>1.4797</v>
      </c>
      <c r="EO16" s="28">
        <v>0.59299999999999997</v>
      </c>
      <c r="EP16" s="28">
        <v>1.1315</v>
      </c>
      <c r="EQ16" s="28">
        <v>1.3285</v>
      </c>
      <c r="ER16" s="28">
        <v>1.2209000000000001</v>
      </c>
      <c r="ES16" s="28">
        <v>0.98540000000000005</v>
      </c>
      <c r="ET16" s="28">
        <v>1.5054000000000001</v>
      </c>
      <c r="EU16" s="28">
        <v>1.0834000000000001</v>
      </c>
      <c r="EV16" s="28">
        <v>1.0974000000000002</v>
      </c>
      <c r="EW16" s="28">
        <v>0.85450000000000004</v>
      </c>
      <c r="EX16" s="28">
        <v>1.3953</v>
      </c>
      <c r="EY16" s="28">
        <v>1.1758999999999999</v>
      </c>
      <c r="EZ16" s="28">
        <v>1.2468999999999999</v>
      </c>
      <c r="FA16" s="28">
        <v>1.3531</v>
      </c>
      <c r="FB16" s="28">
        <v>1.0956999999999999</v>
      </c>
      <c r="FC16" s="28">
        <v>1.5349999999999999</v>
      </c>
      <c r="FD16" s="28">
        <v>0.99839999999999995</v>
      </c>
      <c r="FE16" s="28">
        <v>1.0663</v>
      </c>
      <c r="FF16" s="28">
        <v>0.91159999999999997</v>
      </c>
      <c r="FG16" s="28">
        <v>0.93859999999999999</v>
      </c>
      <c r="FH16" s="28">
        <v>1.0631999999999999</v>
      </c>
      <c r="FI16" s="28">
        <v>1.7461</v>
      </c>
      <c r="FJ16" s="28">
        <v>1.0457000000000001</v>
      </c>
      <c r="FK16" s="29">
        <v>0</v>
      </c>
      <c r="FL16" s="29">
        <v>0</v>
      </c>
      <c r="FM16" s="29">
        <v>0</v>
      </c>
      <c r="FN16" s="29">
        <v>0</v>
      </c>
      <c r="FO16" s="28">
        <v>1.0779000000000001</v>
      </c>
      <c r="FP16" s="28">
        <v>0.83220000000000005</v>
      </c>
      <c r="FQ16" s="28">
        <v>1.2223999999999999</v>
      </c>
      <c r="FR16" s="28">
        <v>1.5377000000000001</v>
      </c>
      <c r="FS16" s="28">
        <v>1.3632</v>
      </c>
      <c r="FT16" s="28">
        <v>1.2097</v>
      </c>
      <c r="FU16" s="28">
        <v>1.0991</v>
      </c>
      <c r="FV16" s="28">
        <v>1.4419</v>
      </c>
      <c r="FW16" s="28">
        <v>1.0914000000000001</v>
      </c>
      <c r="FX16" s="28">
        <v>1.2192000000000001</v>
      </c>
      <c r="FY16" s="28">
        <v>1.8694</v>
      </c>
      <c r="FZ16" s="28">
        <v>1.5966</v>
      </c>
      <c r="GA16" s="28">
        <v>0.8881</v>
      </c>
      <c r="GB16" s="28">
        <v>0.54530000000000001</v>
      </c>
      <c r="GC16" s="28">
        <v>1.0024999999999999</v>
      </c>
      <c r="GD16" s="28">
        <v>2.5287000000000002</v>
      </c>
      <c r="GE16" s="28">
        <v>1.9899</v>
      </c>
      <c r="GF16" s="28">
        <v>2.0057</v>
      </c>
      <c r="GG16" s="28">
        <v>1.9591000000000001</v>
      </c>
      <c r="GH16" s="28">
        <v>1.2004999999999999</v>
      </c>
      <c r="GI16" s="28">
        <v>1.4792000000000001</v>
      </c>
      <c r="GJ16" s="28">
        <v>1.3252999999999999</v>
      </c>
      <c r="GK16" s="28">
        <v>1.1012</v>
      </c>
      <c r="GL16" s="28">
        <v>1.3371999999999999</v>
      </c>
      <c r="GM16" s="28">
        <v>0.82530000000000003</v>
      </c>
      <c r="GN16" s="28">
        <v>2.4453999999999998</v>
      </c>
      <c r="GO16" s="28">
        <v>1.3236000000000001</v>
      </c>
      <c r="GP16" s="28">
        <f>2.5736-1.6</f>
        <v>0.9735999999999998</v>
      </c>
      <c r="GQ16" s="28">
        <v>1.3022</v>
      </c>
      <c r="GR16" s="28">
        <v>0.97509999999999997</v>
      </c>
      <c r="GS16" s="28">
        <v>1.8329</v>
      </c>
      <c r="GT16" s="28">
        <v>1.0952999999999999</v>
      </c>
      <c r="GU16" s="28">
        <v>1.0742</v>
      </c>
      <c r="GV16" s="28">
        <v>1.0235000000000001</v>
      </c>
      <c r="GW16" s="28">
        <v>1.0834000000000001</v>
      </c>
      <c r="GX16" s="28">
        <v>0.85020000000000007</v>
      </c>
      <c r="GY16" s="28">
        <v>0.55879999999999996</v>
      </c>
      <c r="GZ16" s="28">
        <v>2.0874000000000001</v>
      </c>
      <c r="HA16" s="28">
        <v>1.8381000000000001</v>
      </c>
      <c r="HB16" s="28">
        <v>1.6026</v>
      </c>
      <c r="HC16" s="28">
        <v>1.4882</v>
      </c>
      <c r="HD16" s="28">
        <v>1.4309000000000001</v>
      </c>
      <c r="HE16" s="28">
        <v>1.0159</v>
      </c>
      <c r="HF16" s="28">
        <v>1.8201000000000001</v>
      </c>
      <c r="HG16" s="28">
        <v>2.1179999999999999</v>
      </c>
      <c r="HH16" s="28">
        <v>1.2855000000000001</v>
      </c>
      <c r="HI16" s="28">
        <v>0.76890000000000003</v>
      </c>
      <c r="HJ16" s="28">
        <v>1.1332</v>
      </c>
      <c r="HK16" s="28">
        <v>1.7777000000000001</v>
      </c>
      <c r="HL16" s="28">
        <v>0.71069999999999989</v>
      </c>
      <c r="HM16" s="28">
        <v>1.7366999999999999</v>
      </c>
      <c r="HN16" s="28">
        <v>1.9534</v>
      </c>
      <c r="HO16" s="28">
        <f>1.633-5%</f>
        <v>1.583</v>
      </c>
      <c r="HP16" s="28">
        <v>1.4559</v>
      </c>
      <c r="HQ16" s="28">
        <v>1.2827999999999999</v>
      </c>
      <c r="HR16" s="28">
        <v>1.0193000000000001</v>
      </c>
      <c r="HS16" s="28">
        <v>0.93110000000000004</v>
      </c>
      <c r="HT16" s="28">
        <v>1.4255</v>
      </c>
      <c r="HU16" s="28">
        <v>1.5505</v>
      </c>
      <c r="HV16" s="28">
        <v>1.1888000000000001</v>
      </c>
      <c r="HW16" s="28">
        <v>1.4733000000000001</v>
      </c>
      <c r="HX16" s="28">
        <v>1.6104000000000001</v>
      </c>
      <c r="HY16" s="28">
        <v>0.87760000000000005</v>
      </c>
      <c r="HZ16" s="28">
        <v>1.2385999999999999</v>
      </c>
      <c r="IA16" s="28">
        <v>0.65369999999999995</v>
      </c>
      <c r="IB16" s="28">
        <v>0.63519999999999999</v>
      </c>
      <c r="IC16" s="28">
        <v>0.76900000000000002</v>
      </c>
      <c r="ID16" s="28">
        <v>0.96379999999999999</v>
      </c>
      <c r="IE16" s="28">
        <v>0.68559999999999999</v>
      </c>
      <c r="IF16" s="28">
        <v>1.171</v>
      </c>
      <c r="IG16" s="28">
        <v>1.0349000000000002</v>
      </c>
      <c r="IH16" s="29">
        <v>0</v>
      </c>
      <c r="II16" s="29">
        <v>0</v>
      </c>
      <c r="IJ16" s="29">
        <v>0</v>
      </c>
      <c r="IK16" s="29">
        <v>0</v>
      </c>
      <c r="IL16" s="29">
        <v>0</v>
      </c>
      <c r="IM16" s="28">
        <v>1.1113</v>
      </c>
      <c r="IN16" s="28">
        <v>1.1839999999999999</v>
      </c>
      <c r="IO16" s="28">
        <v>1.2955000000000001</v>
      </c>
      <c r="IP16" s="28">
        <v>1.2036</v>
      </c>
      <c r="IQ16" s="28">
        <v>1.2126000000000001</v>
      </c>
      <c r="IR16" s="28">
        <v>1.0105999999999999</v>
      </c>
      <c r="IS16" s="28">
        <v>1.1206</v>
      </c>
      <c r="IT16" s="28">
        <v>0.92930000000000001</v>
      </c>
      <c r="IU16" s="28">
        <v>1.0799000000000001</v>
      </c>
      <c r="IV16" s="28">
        <v>1.4037999999999999</v>
      </c>
      <c r="IW16" s="28">
        <v>0.84340000000000015</v>
      </c>
      <c r="IX16" s="28">
        <v>1.1294</v>
      </c>
      <c r="IY16" s="28">
        <v>0.77459999999999996</v>
      </c>
      <c r="IZ16" s="28">
        <v>1.3063</v>
      </c>
      <c r="JA16" s="28">
        <v>0.81769999999999998</v>
      </c>
      <c r="JB16" s="28">
        <v>1.0773999999999999</v>
      </c>
      <c r="JC16" s="28">
        <v>0.75109999999999988</v>
      </c>
      <c r="JD16" s="28">
        <v>1.6899</v>
      </c>
      <c r="JE16" s="28">
        <v>0.94769999999999999</v>
      </c>
      <c r="JF16" s="28">
        <v>1.3429</v>
      </c>
      <c r="JG16" s="28">
        <v>1.3942000000000001</v>
      </c>
      <c r="JH16" s="28">
        <v>1</v>
      </c>
      <c r="JI16" s="28">
        <v>0.9657</v>
      </c>
      <c r="JJ16" s="28">
        <f>3.214-2</f>
        <v>1.214</v>
      </c>
      <c r="JK16" s="28">
        <v>1.2585</v>
      </c>
      <c r="JL16" s="28">
        <v>1.2201</v>
      </c>
      <c r="JM16" s="28">
        <f>4.8824-3.8</f>
        <v>1.0823999999999998</v>
      </c>
      <c r="JN16" s="28">
        <f>3.3276-2.2</f>
        <v>1.1275999999999997</v>
      </c>
      <c r="JO16" s="28">
        <f>5.4331-3.8</f>
        <v>1.6330999999999998</v>
      </c>
      <c r="JP16" s="28">
        <v>2.1514000000000002</v>
      </c>
      <c r="JQ16" s="28">
        <v>1.1462000000000001</v>
      </c>
      <c r="JR16" s="28">
        <v>1.4326000000000001</v>
      </c>
      <c r="JS16" s="28">
        <v>0.87400000000000011</v>
      </c>
      <c r="JT16" s="28">
        <v>1.1660000000000001</v>
      </c>
      <c r="JU16" s="28">
        <v>1.1475</v>
      </c>
      <c r="JV16" s="28">
        <v>1.0206999999999999</v>
      </c>
      <c r="JW16" s="28">
        <v>1.0468</v>
      </c>
      <c r="JX16" s="28">
        <v>0.98709999999999998</v>
      </c>
      <c r="JY16" s="28">
        <v>0.81789999999999996</v>
      </c>
      <c r="JZ16" s="28">
        <v>1.0505</v>
      </c>
      <c r="KA16" s="28">
        <v>1.5394000000000001</v>
      </c>
      <c r="KB16" s="28">
        <v>0.998</v>
      </c>
      <c r="KC16" s="28">
        <v>1.0575000000000001</v>
      </c>
      <c r="KD16" s="28">
        <v>0.85640000000000005</v>
      </c>
      <c r="KE16" s="28">
        <v>0.98580000000000001</v>
      </c>
      <c r="KF16" s="28">
        <v>0.65439999999999998</v>
      </c>
      <c r="KG16" s="28">
        <v>0.65369999999999995</v>
      </c>
      <c r="KH16" s="28">
        <v>0.89549999999999996</v>
      </c>
      <c r="KI16" s="28">
        <v>0.7621</v>
      </c>
      <c r="KJ16" s="28">
        <v>1.1125</v>
      </c>
      <c r="KK16" s="28">
        <v>1.1749000000000001</v>
      </c>
      <c r="KL16" s="28">
        <v>1.0323</v>
      </c>
      <c r="KM16" s="29">
        <v>0</v>
      </c>
      <c r="KN16" s="29">
        <v>0</v>
      </c>
      <c r="KO16" s="29">
        <v>0</v>
      </c>
      <c r="KP16" s="29">
        <v>0</v>
      </c>
      <c r="KQ16" s="29">
        <v>0</v>
      </c>
      <c r="KR16" s="29">
        <v>0</v>
      </c>
      <c r="KS16" s="29">
        <v>0</v>
      </c>
      <c r="KT16" s="29">
        <v>0</v>
      </c>
      <c r="KU16" s="29">
        <v>0</v>
      </c>
      <c r="KV16" s="29">
        <v>0</v>
      </c>
      <c r="KW16" s="29">
        <v>0</v>
      </c>
      <c r="KX16" s="29">
        <v>0</v>
      </c>
      <c r="KY16" s="28">
        <v>0</v>
      </c>
      <c r="KZ16" s="29">
        <v>0</v>
      </c>
      <c r="LA16" s="29">
        <v>0</v>
      </c>
      <c r="LB16" s="29">
        <v>0</v>
      </c>
      <c r="LC16" s="29">
        <v>0</v>
      </c>
      <c r="LD16" s="29">
        <v>0</v>
      </c>
      <c r="LE16" s="29">
        <v>0</v>
      </c>
      <c r="LF16" s="28">
        <v>1.0509999999999999</v>
      </c>
      <c r="LG16" s="28">
        <v>1.0622</v>
      </c>
      <c r="LH16" s="28">
        <v>1.0523</v>
      </c>
      <c r="LI16" s="28">
        <v>1.4776</v>
      </c>
      <c r="LJ16" s="28">
        <v>1.8371999999999999</v>
      </c>
      <c r="LK16" s="28">
        <v>1.3641000000000001</v>
      </c>
      <c r="LL16" s="28">
        <v>1.8825000000000001</v>
      </c>
      <c r="LM16" s="28">
        <v>1.9925999999999999</v>
      </c>
      <c r="LN16" s="29">
        <v>0</v>
      </c>
      <c r="LO16" s="29">
        <v>0</v>
      </c>
      <c r="LP16" s="29">
        <v>0</v>
      </c>
      <c r="LQ16" s="29">
        <v>0</v>
      </c>
      <c r="LR16" s="29">
        <v>0</v>
      </c>
      <c r="LS16" s="28">
        <v>0.76540000000000008</v>
      </c>
      <c r="LT16" s="28">
        <v>1.2746999999999999</v>
      </c>
      <c r="LU16" s="28">
        <v>0.79910000000000003</v>
      </c>
      <c r="LV16" s="28">
        <v>1.0902000000000001</v>
      </c>
      <c r="LW16" s="28">
        <v>1.4601999999999999</v>
      </c>
      <c r="LX16" s="28">
        <v>0.87270000000000003</v>
      </c>
      <c r="LY16" s="28">
        <v>0.90200000000000014</v>
      </c>
      <c r="LZ16" s="28">
        <v>1.1395</v>
      </c>
      <c r="MA16" s="28">
        <v>1.4672000000000001</v>
      </c>
      <c r="MB16" s="28">
        <v>0.77949999999999997</v>
      </c>
      <c r="MC16" s="28">
        <v>0</v>
      </c>
      <c r="MD16" s="28">
        <v>0</v>
      </c>
      <c r="ME16" s="28">
        <v>0</v>
      </c>
      <c r="MF16" s="28">
        <v>0</v>
      </c>
      <c r="MG16" s="28">
        <v>0.50109999999999999</v>
      </c>
      <c r="MH16" s="28">
        <v>0.75409999999999999</v>
      </c>
      <c r="MI16" s="28">
        <v>0.72109999999999996</v>
      </c>
      <c r="MJ16" s="28">
        <v>0.80549999999999999</v>
      </c>
      <c r="MK16" s="28">
        <v>0.78310000000000002</v>
      </c>
      <c r="ML16" s="28">
        <v>0.76600000000000001</v>
      </c>
      <c r="MM16" s="28">
        <v>0.72250000000000003</v>
      </c>
      <c r="MN16" s="29">
        <v>0</v>
      </c>
      <c r="MO16" s="29">
        <v>0</v>
      </c>
      <c r="MP16" s="29">
        <v>0</v>
      </c>
      <c r="MQ16" s="29">
        <v>0</v>
      </c>
      <c r="MR16" s="28">
        <v>1.4202999999999999</v>
      </c>
      <c r="MS16" s="29">
        <v>0</v>
      </c>
      <c r="MT16" s="28">
        <v>1.1942999999999999</v>
      </c>
      <c r="MU16" s="29">
        <v>0</v>
      </c>
      <c r="MV16" s="28">
        <v>1.0114000000000001</v>
      </c>
      <c r="MW16" s="28">
        <v>0.81459999999999999</v>
      </c>
      <c r="MX16" s="28">
        <v>0.82350000000000001</v>
      </c>
      <c r="MY16" s="29">
        <v>0</v>
      </c>
      <c r="MZ16" s="29">
        <v>0</v>
      </c>
      <c r="NA16" s="29">
        <v>0</v>
      </c>
      <c r="NB16" s="28">
        <v>1.8446</v>
      </c>
      <c r="NC16" s="28">
        <v>1.3741000000000001</v>
      </c>
      <c r="ND16" s="28">
        <v>0.86529999999999996</v>
      </c>
    </row>
    <row r="17" spans="1:368" ht="17.25" customHeight="1">
      <c r="A17" s="30" t="s">
        <v>382</v>
      </c>
      <c r="B17" s="27" t="s">
        <v>381</v>
      </c>
      <c r="C17" s="17" t="s">
        <v>379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9">
        <v>0</v>
      </c>
      <c r="AI17" s="29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9">
        <v>0</v>
      </c>
      <c r="AT17" s="28">
        <v>0</v>
      </c>
      <c r="AU17" s="28">
        <v>0</v>
      </c>
      <c r="AV17" s="28">
        <v>0</v>
      </c>
      <c r="AW17" s="28">
        <v>0</v>
      </c>
      <c r="AX17" s="28">
        <v>0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0.86209999999999998</v>
      </c>
      <c r="BS17" s="28">
        <v>0.85440000000000005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0</v>
      </c>
      <c r="CG17" s="28">
        <v>0.7107</v>
      </c>
      <c r="CH17" s="28">
        <f>1.2452-0.6</f>
        <v>0.64520000000000011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0</v>
      </c>
      <c r="CT17" s="28">
        <v>0</v>
      </c>
      <c r="CU17" s="28">
        <v>0</v>
      </c>
      <c r="CV17" s="28">
        <v>0</v>
      </c>
      <c r="CW17" s="28">
        <v>0</v>
      </c>
      <c r="CX17" s="28">
        <v>0</v>
      </c>
      <c r="CY17" s="29">
        <v>0</v>
      </c>
      <c r="CZ17" s="29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0</v>
      </c>
      <c r="DJ17" s="28">
        <v>0</v>
      </c>
      <c r="DK17" s="28">
        <v>0</v>
      </c>
      <c r="DL17" s="28">
        <v>0</v>
      </c>
      <c r="DM17" s="28">
        <v>0</v>
      </c>
      <c r="DN17" s="28">
        <v>0</v>
      </c>
      <c r="DO17" s="28">
        <v>0</v>
      </c>
      <c r="DP17" s="28">
        <v>0</v>
      </c>
      <c r="DQ17" s="28">
        <v>0</v>
      </c>
      <c r="DR17" s="28">
        <v>0</v>
      </c>
      <c r="DS17" s="28">
        <v>0</v>
      </c>
      <c r="DT17" s="28">
        <v>0</v>
      </c>
      <c r="DU17" s="28">
        <v>0</v>
      </c>
      <c r="DV17" s="28">
        <v>0</v>
      </c>
      <c r="DW17" s="28">
        <v>0</v>
      </c>
      <c r="DX17" s="29">
        <v>0</v>
      </c>
      <c r="DY17" s="28">
        <v>0</v>
      </c>
      <c r="DZ17" s="28">
        <v>0</v>
      </c>
      <c r="EA17" s="28">
        <v>0</v>
      </c>
      <c r="EB17" s="29">
        <v>0</v>
      </c>
      <c r="EC17" s="29">
        <v>0</v>
      </c>
      <c r="ED17" s="28">
        <v>0</v>
      </c>
      <c r="EE17" s="29">
        <v>0</v>
      </c>
      <c r="EF17" s="29">
        <v>0</v>
      </c>
      <c r="EG17" s="28">
        <v>0</v>
      </c>
      <c r="EH17" s="28">
        <v>0</v>
      </c>
      <c r="EI17" s="29">
        <v>0</v>
      </c>
      <c r="EJ17" s="29">
        <v>0</v>
      </c>
      <c r="EK17" s="28">
        <v>0.86309999999999998</v>
      </c>
      <c r="EL17" s="28">
        <v>0.67810000000000004</v>
      </c>
      <c r="EM17" s="28">
        <v>0</v>
      </c>
      <c r="EN17" s="28">
        <v>0</v>
      </c>
      <c r="EO17" s="28">
        <v>0</v>
      </c>
      <c r="EP17" s="28">
        <v>0</v>
      </c>
      <c r="EQ17" s="28">
        <v>0</v>
      </c>
      <c r="ER17" s="28">
        <v>0</v>
      </c>
      <c r="ES17" s="28">
        <v>1.3975</v>
      </c>
      <c r="ET17" s="28">
        <v>0</v>
      </c>
      <c r="EU17" s="28">
        <v>0</v>
      </c>
      <c r="EV17" s="28">
        <v>0</v>
      </c>
      <c r="EW17" s="28">
        <v>1.3313999999999999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0</v>
      </c>
      <c r="FD17" s="28">
        <v>0</v>
      </c>
      <c r="FE17" s="28">
        <v>1.2289000000000001</v>
      </c>
      <c r="FF17" s="28">
        <v>0</v>
      </c>
      <c r="FG17" s="28">
        <v>0</v>
      </c>
      <c r="FH17" s="28">
        <v>0</v>
      </c>
      <c r="FI17" s="28">
        <v>0</v>
      </c>
      <c r="FJ17" s="28">
        <v>0</v>
      </c>
      <c r="FK17" s="29">
        <v>0</v>
      </c>
      <c r="FL17" s="29">
        <v>0</v>
      </c>
      <c r="FM17" s="29">
        <v>0</v>
      </c>
      <c r="FN17" s="29">
        <v>0</v>
      </c>
      <c r="FO17" s="28">
        <v>0</v>
      </c>
      <c r="FP17" s="28">
        <v>0</v>
      </c>
      <c r="FQ17" s="28">
        <v>0</v>
      </c>
      <c r="FR17" s="28">
        <v>0</v>
      </c>
      <c r="FS17" s="28">
        <v>0</v>
      </c>
      <c r="FT17" s="28">
        <v>0</v>
      </c>
      <c r="FU17" s="28">
        <v>0</v>
      </c>
      <c r="FV17" s="28">
        <v>0</v>
      </c>
      <c r="FW17" s="28">
        <v>0</v>
      </c>
      <c r="FX17" s="28">
        <v>0</v>
      </c>
      <c r="FY17" s="28">
        <v>0</v>
      </c>
      <c r="FZ17" s="28">
        <v>0</v>
      </c>
      <c r="GA17" s="28">
        <v>0</v>
      </c>
      <c r="GB17" s="28">
        <v>0</v>
      </c>
      <c r="GC17" s="28">
        <v>0</v>
      </c>
      <c r="GD17" s="28">
        <v>0</v>
      </c>
      <c r="GE17" s="28">
        <v>0</v>
      </c>
      <c r="GF17" s="28">
        <v>0</v>
      </c>
      <c r="GG17" s="28">
        <v>0</v>
      </c>
      <c r="GH17" s="28">
        <v>0</v>
      </c>
      <c r="GI17" s="28">
        <v>0</v>
      </c>
      <c r="GJ17" s="28">
        <v>0</v>
      </c>
      <c r="GK17" s="28">
        <v>0</v>
      </c>
      <c r="GL17" s="28">
        <v>0</v>
      </c>
      <c r="GM17" s="28">
        <v>0</v>
      </c>
      <c r="GN17" s="28">
        <v>0</v>
      </c>
      <c r="GO17" s="28">
        <v>0</v>
      </c>
      <c r="GP17" s="28">
        <v>0</v>
      </c>
      <c r="GQ17" s="28">
        <v>0</v>
      </c>
      <c r="GR17" s="28">
        <v>0</v>
      </c>
      <c r="GS17" s="28">
        <v>0</v>
      </c>
      <c r="GT17" s="28">
        <v>0</v>
      </c>
      <c r="GU17" s="28">
        <v>0</v>
      </c>
      <c r="GV17" s="28">
        <v>0</v>
      </c>
      <c r="GW17" s="28">
        <v>0</v>
      </c>
      <c r="GX17" s="28">
        <v>0</v>
      </c>
      <c r="GY17" s="28">
        <v>0</v>
      </c>
      <c r="GZ17" s="28">
        <v>0</v>
      </c>
      <c r="HA17" s="28">
        <v>0</v>
      </c>
      <c r="HB17" s="28">
        <v>0</v>
      </c>
      <c r="HC17" s="28">
        <v>0</v>
      </c>
      <c r="HD17" s="28">
        <v>0</v>
      </c>
      <c r="HE17" s="28">
        <v>0</v>
      </c>
      <c r="HF17" s="28">
        <v>0</v>
      </c>
      <c r="HG17" s="28">
        <v>0</v>
      </c>
      <c r="HH17" s="28">
        <v>0</v>
      </c>
      <c r="HI17" s="28">
        <v>0</v>
      </c>
      <c r="HJ17" s="28">
        <v>0</v>
      </c>
      <c r="HK17" s="28">
        <v>0</v>
      </c>
      <c r="HL17" s="28">
        <v>0</v>
      </c>
      <c r="HM17" s="28">
        <v>0</v>
      </c>
      <c r="HN17" s="28">
        <v>0</v>
      </c>
      <c r="HO17" s="28">
        <v>0</v>
      </c>
      <c r="HP17" s="28">
        <v>0</v>
      </c>
      <c r="HQ17" s="28">
        <v>0</v>
      </c>
      <c r="HR17" s="28">
        <v>0</v>
      </c>
      <c r="HS17" s="28">
        <v>0</v>
      </c>
      <c r="HT17" s="28">
        <v>0</v>
      </c>
      <c r="HU17" s="28">
        <v>0</v>
      </c>
      <c r="HV17" s="28">
        <v>0</v>
      </c>
      <c r="HW17" s="28">
        <v>0</v>
      </c>
      <c r="HX17" s="28">
        <v>0</v>
      </c>
      <c r="HY17" s="28">
        <v>0</v>
      </c>
      <c r="HZ17" s="28">
        <v>0</v>
      </c>
      <c r="IA17" s="28">
        <v>0</v>
      </c>
      <c r="IB17" s="28">
        <v>0</v>
      </c>
      <c r="IC17" s="28">
        <v>0</v>
      </c>
      <c r="ID17" s="28">
        <v>0</v>
      </c>
      <c r="IE17" s="28">
        <v>0</v>
      </c>
      <c r="IF17" s="28">
        <v>0</v>
      </c>
      <c r="IG17" s="28">
        <v>0</v>
      </c>
      <c r="IH17" s="29">
        <v>0</v>
      </c>
      <c r="II17" s="29">
        <v>0</v>
      </c>
      <c r="IJ17" s="29">
        <v>0</v>
      </c>
      <c r="IK17" s="29">
        <v>0</v>
      </c>
      <c r="IL17" s="29">
        <v>0</v>
      </c>
      <c r="IM17" s="28">
        <v>0</v>
      </c>
      <c r="IN17" s="28">
        <v>0</v>
      </c>
      <c r="IO17" s="28">
        <v>0</v>
      </c>
      <c r="IP17" s="28">
        <v>0</v>
      </c>
      <c r="IQ17" s="28">
        <v>0</v>
      </c>
      <c r="IR17" s="28">
        <v>0</v>
      </c>
      <c r="IS17" s="28">
        <v>0</v>
      </c>
      <c r="IT17" s="28">
        <v>0</v>
      </c>
      <c r="IU17" s="28">
        <v>0</v>
      </c>
      <c r="IV17" s="28">
        <v>0</v>
      </c>
      <c r="IW17" s="28">
        <v>0</v>
      </c>
      <c r="IX17" s="28">
        <v>0</v>
      </c>
      <c r="IY17" s="28">
        <v>0</v>
      </c>
      <c r="IZ17" s="28">
        <v>0</v>
      </c>
      <c r="JA17" s="28">
        <v>0</v>
      </c>
      <c r="JB17" s="28">
        <v>0</v>
      </c>
      <c r="JC17" s="28">
        <v>0</v>
      </c>
      <c r="JD17" s="28">
        <v>0</v>
      </c>
      <c r="JE17" s="28">
        <v>0</v>
      </c>
      <c r="JF17" s="28">
        <v>0</v>
      </c>
      <c r="JG17" s="28">
        <v>0</v>
      </c>
      <c r="JH17" s="28">
        <v>0</v>
      </c>
      <c r="JI17" s="28">
        <v>0</v>
      </c>
      <c r="JJ17" s="28">
        <v>0</v>
      </c>
      <c r="JK17" s="28">
        <v>0</v>
      </c>
      <c r="JL17" s="28">
        <v>0</v>
      </c>
      <c r="JM17" s="28">
        <v>0</v>
      </c>
      <c r="JN17" s="28">
        <v>0</v>
      </c>
      <c r="JO17" s="28">
        <v>0</v>
      </c>
      <c r="JP17" s="28">
        <v>0</v>
      </c>
      <c r="JQ17" s="28">
        <v>0</v>
      </c>
      <c r="JR17" s="28">
        <v>0</v>
      </c>
      <c r="JS17" s="28">
        <v>0</v>
      </c>
      <c r="JT17" s="28">
        <v>0</v>
      </c>
      <c r="JU17" s="28">
        <v>0</v>
      </c>
      <c r="JV17" s="28">
        <v>0</v>
      </c>
      <c r="JW17" s="28">
        <v>0</v>
      </c>
      <c r="JX17" s="28">
        <v>0</v>
      </c>
      <c r="JY17" s="28">
        <v>0</v>
      </c>
      <c r="JZ17" s="28">
        <v>0</v>
      </c>
      <c r="KA17" s="28">
        <v>0</v>
      </c>
      <c r="KB17" s="28">
        <v>0</v>
      </c>
      <c r="KC17" s="28">
        <v>0</v>
      </c>
      <c r="KD17" s="28">
        <v>0</v>
      </c>
      <c r="KE17" s="28">
        <v>0</v>
      </c>
      <c r="KF17" s="28">
        <v>0</v>
      </c>
      <c r="KG17" s="28">
        <v>0</v>
      </c>
      <c r="KH17" s="28">
        <v>0</v>
      </c>
      <c r="KI17" s="28">
        <v>0</v>
      </c>
      <c r="KJ17" s="28">
        <v>0</v>
      </c>
      <c r="KK17" s="28">
        <v>0</v>
      </c>
      <c r="KL17" s="28">
        <v>0</v>
      </c>
      <c r="KM17" s="29">
        <v>0</v>
      </c>
      <c r="KN17" s="29">
        <v>0</v>
      </c>
      <c r="KO17" s="29">
        <v>0</v>
      </c>
      <c r="KP17" s="29">
        <v>0</v>
      </c>
      <c r="KQ17" s="29">
        <v>0</v>
      </c>
      <c r="KR17" s="29">
        <v>0</v>
      </c>
      <c r="KS17" s="29">
        <v>0</v>
      </c>
      <c r="KT17" s="29">
        <v>0</v>
      </c>
      <c r="KU17" s="29">
        <v>0</v>
      </c>
      <c r="KV17" s="29">
        <v>0</v>
      </c>
      <c r="KW17" s="29">
        <v>0</v>
      </c>
      <c r="KX17" s="29">
        <v>0</v>
      </c>
      <c r="KY17" s="28">
        <v>0</v>
      </c>
      <c r="KZ17" s="29">
        <v>0</v>
      </c>
      <c r="LA17" s="29">
        <v>0</v>
      </c>
      <c r="LB17" s="29">
        <v>0</v>
      </c>
      <c r="LC17" s="29">
        <v>0</v>
      </c>
      <c r="LD17" s="29">
        <v>0</v>
      </c>
      <c r="LE17" s="29">
        <v>0</v>
      </c>
      <c r="LF17" s="28">
        <v>0</v>
      </c>
      <c r="LG17" s="28">
        <v>0</v>
      </c>
      <c r="LH17" s="28">
        <v>0</v>
      </c>
      <c r="LI17" s="28">
        <v>0</v>
      </c>
      <c r="LJ17" s="28">
        <v>0</v>
      </c>
      <c r="LK17" s="28">
        <v>0</v>
      </c>
      <c r="LL17" s="28">
        <v>0</v>
      </c>
      <c r="LM17" s="28">
        <v>0</v>
      </c>
      <c r="LN17" s="29">
        <v>0</v>
      </c>
      <c r="LO17" s="29">
        <v>0</v>
      </c>
      <c r="LP17" s="29">
        <v>0</v>
      </c>
      <c r="LQ17" s="29">
        <v>0</v>
      </c>
      <c r="LR17" s="29">
        <v>0</v>
      </c>
      <c r="LS17" s="28">
        <v>0</v>
      </c>
      <c r="LT17" s="28">
        <v>0</v>
      </c>
      <c r="LU17" s="28">
        <v>0</v>
      </c>
      <c r="LV17" s="28">
        <v>0</v>
      </c>
      <c r="LW17" s="28">
        <v>0</v>
      </c>
      <c r="LX17" s="28">
        <v>0</v>
      </c>
      <c r="LY17" s="28">
        <v>0</v>
      </c>
      <c r="LZ17" s="28">
        <v>0</v>
      </c>
      <c r="MA17" s="28">
        <v>0</v>
      </c>
      <c r="MB17" s="28">
        <v>0</v>
      </c>
      <c r="MC17" s="28">
        <v>0</v>
      </c>
      <c r="MD17" s="28">
        <v>0</v>
      </c>
      <c r="ME17" s="28">
        <v>0</v>
      </c>
      <c r="MF17" s="28">
        <v>0</v>
      </c>
      <c r="MG17" s="28">
        <v>0</v>
      </c>
      <c r="MH17" s="28">
        <v>0</v>
      </c>
      <c r="MI17" s="28">
        <f>0.7272-20%</f>
        <v>0.52719999999999989</v>
      </c>
      <c r="MJ17" s="28">
        <v>0.82140000000000002</v>
      </c>
      <c r="MK17" s="28">
        <v>1.0246</v>
      </c>
      <c r="ML17" s="28">
        <v>0.91249999999999998</v>
      </c>
      <c r="MM17" s="28">
        <v>0</v>
      </c>
      <c r="MN17" s="29">
        <v>0</v>
      </c>
      <c r="MO17" s="29">
        <v>0</v>
      </c>
      <c r="MP17" s="29">
        <v>0</v>
      </c>
      <c r="MQ17" s="29">
        <v>0</v>
      </c>
      <c r="MR17" s="28">
        <v>0</v>
      </c>
      <c r="MS17" s="29">
        <v>0</v>
      </c>
      <c r="MT17" s="28">
        <v>0</v>
      </c>
      <c r="MU17" s="29">
        <v>0</v>
      </c>
      <c r="MV17" s="28">
        <v>0</v>
      </c>
      <c r="MW17" s="28">
        <v>0</v>
      </c>
      <c r="MX17" s="28">
        <v>0</v>
      </c>
      <c r="MY17" s="29">
        <v>0</v>
      </c>
      <c r="MZ17" s="29">
        <v>0</v>
      </c>
      <c r="NA17" s="29">
        <v>0</v>
      </c>
      <c r="NB17" s="28">
        <v>0</v>
      </c>
      <c r="NC17" s="28">
        <v>0</v>
      </c>
      <c r="ND17" s="28">
        <v>0</v>
      </c>
    </row>
    <row r="18" spans="1:368" ht="44.25" customHeight="1">
      <c r="A18" s="26" t="s">
        <v>383</v>
      </c>
      <c r="B18" s="27" t="s">
        <v>381</v>
      </c>
      <c r="C18" s="17" t="s">
        <v>379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9">
        <v>0</v>
      </c>
      <c r="AI18" s="29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9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9">
        <v>0</v>
      </c>
      <c r="CZ18" s="29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9">
        <v>0</v>
      </c>
      <c r="DY18" s="28">
        <v>0</v>
      </c>
      <c r="DZ18" s="28">
        <v>0</v>
      </c>
      <c r="EA18" s="28">
        <v>0</v>
      </c>
      <c r="EB18" s="29">
        <v>0</v>
      </c>
      <c r="EC18" s="29">
        <v>0</v>
      </c>
      <c r="ED18" s="28">
        <v>0</v>
      </c>
      <c r="EE18" s="29">
        <v>0</v>
      </c>
      <c r="EF18" s="29">
        <v>0</v>
      </c>
      <c r="EG18" s="28">
        <v>0</v>
      </c>
      <c r="EH18" s="28">
        <v>0</v>
      </c>
      <c r="EI18" s="29">
        <v>0</v>
      </c>
      <c r="EJ18" s="29">
        <v>0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9">
        <v>0</v>
      </c>
      <c r="FL18" s="29">
        <v>0</v>
      </c>
      <c r="FM18" s="29">
        <v>0</v>
      </c>
      <c r="FN18" s="29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  <c r="FZ18" s="28">
        <v>0</v>
      </c>
      <c r="GA18" s="28">
        <v>0</v>
      </c>
      <c r="GB18" s="28">
        <v>0</v>
      </c>
      <c r="GC18" s="28">
        <v>0</v>
      </c>
      <c r="GD18" s="28">
        <v>0</v>
      </c>
      <c r="GE18" s="28">
        <v>0</v>
      </c>
      <c r="GF18" s="28">
        <v>0</v>
      </c>
      <c r="GG18" s="28">
        <v>0</v>
      </c>
      <c r="GH18" s="28">
        <v>0</v>
      </c>
      <c r="GI18" s="28">
        <v>0</v>
      </c>
      <c r="GJ18" s="28">
        <v>0</v>
      </c>
      <c r="GK18" s="28">
        <v>0</v>
      </c>
      <c r="GL18" s="28">
        <v>0</v>
      </c>
      <c r="GM18" s="28">
        <v>0</v>
      </c>
      <c r="GN18" s="28">
        <v>0</v>
      </c>
      <c r="GO18" s="28">
        <v>0</v>
      </c>
      <c r="GP18" s="28">
        <v>0</v>
      </c>
      <c r="GQ18" s="28">
        <v>0</v>
      </c>
      <c r="GR18" s="28">
        <v>0</v>
      </c>
      <c r="GS18" s="28">
        <v>0</v>
      </c>
      <c r="GT18" s="28">
        <v>0</v>
      </c>
      <c r="GU18" s="28">
        <v>0</v>
      </c>
      <c r="GV18" s="28">
        <v>0</v>
      </c>
      <c r="GW18" s="28">
        <v>0</v>
      </c>
      <c r="GX18" s="28">
        <v>0</v>
      </c>
      <c r="GY18" s="28">
        <v>0</v>
      </c>
      <c r="GZ18" s="28">
        <v>0</v>
      </c>
      <c r="HA18" s="28">
        <v>0</v>
      </c>
      <c r="HB18" s="28">
        <v>0</v>
      </c>
      <c r="HC18" s="28">
        <v>0</v>
      </c>
      <c r="HD18" s="28">
        <v>0</v>
      </c>
      <c r="HE18" s="28">
        <v>0</v>
      </c>
      <c r="HF18" s="28">
        <v>0</v>
      </c>
      <c r="HG18" s="28">
        <v>0</v>
      </c>
      <c r="HH18" s="28">
        <v>0</v>
      </c>
      <c r="HI18" s="28">
        <v>0</v>
      </c>
      <c r="HJ18" s="28">
        <v>0</v>
      </c>
      <c r="HK18" s="28">
        <v>0</v>
      </c>
      <c r="HL18" s="28">
        <v>0</v>
      </c>
      <c r="HM18" s="28">
        <v>0</v>
      </c>
      <c r="HN18" s="28">
        <v>0</v>
      </c>
      <c r="HO18" s="28">
        <v>0</v>
      </c>
      <c r="HP18" s="28">
        <v>0</v>
      </c>
      <c r="HQ18" s="28">
        <v>0</v>
      </c>
      <c r="HR18" s="28">
        <v>0</v>
      </c>
      <c r="HS18" s="28">
        <v>0</v>
      </c>
      <c r="HT18" s="28">
        <v>0</v>
      </c>
      <c r="HU18" s="28">
        <v>0</v>
      </c>
      <c r="HV18" s="28">
        <v>0</v>
      </c>
      <c r="HW18" s="28">
        <v>0</v>
      </c>
      <c r="HX18" s="28">
        <v>0</v>
      </c>
      <c r="HY18" s="28">
        <v>0</v>
      </c>
      <c r="HZ18" s="28">
        <v>0</v>
      </c>
      <c r="IA18" s="28">
        <v>0</v>
      </c>
      <c r="IB18" s="28">
        <v>0</v>
      </c>
      <c r="IC18" s="28">
        <v>0</v>
      </c>
      <c r="ID18" s="28">
        <v>0</v>
      </c>
      <c r="IE18" s="28">
        <v>0</v>
      </c>
      <c r="IF18" s="28">
        <v>0</v>
      </c>
      <c r="IG18" s="28">
        <v>0</v>
      </c>
      <c r="IH18" s="29">
        <v>0</v>
      </c>
      <c r="II18" s="29">
        <v>0</v>
      </c>
      <c r="IJ18" s="29">
        <v>0</v>
      </c>
      <c r="IK18" s="29">
        <v>0</v>
      </c>
      <c r="IL18" s="29">
        <v>0</v>
      </c>
      <c r="IM18" s="28">
        <v>0</v>
      </c>
      <c r="IN18" s="28">
        <v>0</v>
      </c>
      <c r="IO18" s="28">
        <v>0</v>
      </c>
      <c r="IP18" s="28">
        <v>0</v>
      </c>
      <c r="IQ18" s="28">
        <v>0</v>
      </c>
      <c r="IR18" s="28">
        <v>0</v>
      </c>
      <c r="IS18" s="28">
        <v>0</v>
      </c>
      <c r="IT18" s="28">
        <v>0</v>
      </c>
      <c r="IU18" s="28">
        <v>0</v>
      </c>
      <c r="IV18" s="28">
        <v>0</v>
      </c>
      <c r="IW18" s="28">
        <v>0</v>
      </c>
      <c r="IX18" s="28">
        <v>0</v>
      </c>
      <c r="IY18" s="28">
        <v>0</v>
      </c>
      <c r="IZ18" s="28">
        <v>0</v>
      </c>
      <c r="JA18" s="28">
        <v>0</v>
      </c>
      <c r="JB18" s="28">
        <v>0</v>
      </c>
      <c r="JC18" s="28">
        <v>0</v>
      </c>
      <c r="JD18" s="28">
        <v>0</v>
      </c>
      <c r="JE18" s="28">
        <v>0</v>
      </c>
      <c r="JF18" s="28">
        <v>0</v>
      </c>
      <c r="JG18" s="28">
        <v>0</v>
      </c>
      <c r="JH18" s="28">
        <v>0</v>
      </c>
      <c r="JI18" s="28">
        <v>0</v>
      </c>
      <c r="JJ18" s="28">
        <v>0</v>
      </c>
      <c r="JK18" s="28">
        <v>0</v>
      </c>
      <c r="JL18" s="28">
        <v>0</v>
      </c>
      <c r="JM18" s="28">
        <v>0</v>
      </c>
      <c r="JN18" s="28">
        <v>0</v>
      </c>
      <c r="JO18" s="28">
        <v>0</v>
      </c>
      <c r="JP18" s="28">
        <v>0</v>
      </c>
      <c r="JQ18" s="28">
        <v>0</v>
      </c>
      <c r="JR18" s="28">
        <v>0</v>
      </c>
      <c r="JS18" s="28">
        <v>0</v>
      </c>
      <c r="JT18" s="28">
        <v>0</v>
      </c>
      <c r="JU18" s="28">
        <v>0</v>
      </c>
      <c r="JV18" s="28">
        <v>0</v>
      </c>
      <c r="JW18" s="28">
        <v>0</v>
      </c>
      <c r="JX18" s="28">
        <v>0</v>
      </c>
      <c r="JY18" s="28">
        <v>0</v>
      </c>
      <c r="JZ18" s="28">
        <v>0</v>
      </c>
      <c r="KA18" s="28">
        <v>0</v>
      </c>
      <c r="KB18" s="28">
        <v>0</v>
      </c>
      <c r="KC18" s="28">
        <v>0</v>
      </c>
      <c r="KD18" s="28">
        <v>0</v>
      </c>
      <c r="KE18" s="28">
        <v>0</v>
      </c>
      <c r="KF18" s="28">
        <v>0</v>
      </c>
      <c r="KG18" s="28">
        <v>0</v>
      </c>
      <c r="KH18" s="28">
        <v>0</v>
      </c>
      <c r="KI18" s="28">
        <v>0</v>
      </c>
      <c r="KJ18" s="28">
        <v>0</v>
      </c>
      <c r="KK18" s="28">
        <v>0</v>
      </c>
      <c r="KL18" s="28">
        <v>0</v>
      </c>
      <c r="KM18" s="29">
        <v>0</v>
      </c>
      <c r="KN18" s="29">
        <v>0</v>
      </c>
      <c r="KO18" s="29">
        <v>0</v>
      </c>
      <c r="KP18" s="29">
        <v>0</v>
      </c>
      <c r="KQ18" s="29">
        <v>0</v>
      </c>
      <c r="KR18" s="29">
        <v>0</v>
      </c>
      <c r="KS18" s="29">
        <v>0</v>
      </c>
      <c r="KT18" s="29">
        <v>0</v>
      </c>
      <c r="KU18" s="29">
        <v>0</v>
      </c>
      <c r="KV18" s="29">
        <v>0</v>
      </c>
      <c r="KW18" s="29">
        <v>0</v>
      </c>
      <c r="KX18" s="29">
        <v>0</v>
      </c>
      <c r="KY18" s="28">
        <v>0</v>
      </c>
      <c r="KZ18" s="29">
        <v>0</v>
      </c>
      <c r="LA18" s="29">
        <v>0</v>
      </c>
      <c r="LB18" s="29">
        <v>0</v>
      </c>
      <c r="LC18" s="29">
        <v>0</v>
      </c>
      <c r="LD18" s="29">
        <v>0</v>
      </c>
      <c r="LE18" s="29">
        <v>0</v>
      </c>
      <c r="LF18" s="28">
        <v>0</v>
      </c>
      <c r="LG18" s="28">
        <v>0</v>
      </c>
      <c r="LH18" s="28">
        <v>0</v>
      </c>
      <c r="LI18" s="28">
        <v>0</v>
      </c>
      <c r="LJ18" s="28">
        <v>0</v>
      </c>
      <c r="LK18" s="28">
        <v>0</v>
      </c>
      <c r="LL18" s="28">
        <v>0</v>
      </c>
      <c r="LM18" s="28">
        <v>0</v>
      </c>
      <c r="LN18" s="29">
        <v>0</v>
      </c>
      <c r="LO18" s="29">
        <v>0</v>
      </c>
      <c r="LP18" s="29">
        <v>0</v>
      </c>
      <c r="LQ18" s="29">
        <v>0</v>
      </c>
      <c r="LR18" s="29">
        <v>0</v>
      </c>
      <c r="LS18" s="28">
        <v>0</v>
      </c>
      <c r="LT18" s="28">
        <v>0</v>
      </c>
      <c r="LU18" s="28">
        <v>0</v>
      </c>
      <c r="LV18" s="28">
        <v>0</v>
      </c>
      <c r="LW18" s="28">
        <v>0</v>
      </c>
      <c r="LX18" s="28">
        <v>0</v>
      </c>
      <c r="LY18" s="28">
        <v>0</v>
      </c>
      <c r="LZ18" s="28">
        <v>0</v>
      </c>
      <c r="MA18" s="28">
        <v>0</v>
      </c>
      <c r="MB18" s="28">
        <v>0</v>
      </c>
      <c r="MC18" s="28">
        <v>0</v>
      </c>
      <c r="MD18" s="28">
        <v>0</v>
      </c>
      <c r="ME18" s="28">
        <v>0</v>
      </c>
      <c r="MF18" s="28">
        <v>0</v>
      </c>
      <c r="MG18" s="28">
        <v>0</v>
      </c>
      <c r="MH18" s="28">
        <v>0</v>
      </c>
      <c r="MI18" s="28">
        <v>0</v>
      </c>
      <c r="MJ18" s="28">
        <v>0</v>
      </c>
      <c r="MK18" s="28">
        <v>0</v>
      </c>
      <c r="ML18" s="28">
        <v>0</v>
      </c>
      <c r="MM18" s="28">
        <v>0</v>
      </c>
      <c r="MN18" s="29">
        <v>0</v>
      </c>
      <c r="MO18" s="29">
        <v>0</v>
      </c>
      <c r="MP18" s="29">
        <v>0</v>
      </c>
      <c r="MQ18" s="29">
        <v>0</v>
      </c>
      <c r="MR18" s="28">
        <v>0</v>
      </c>
      <c r="MS18" s="29">
        <v>0</v>
      </c>
      <c r="MT18" s="28">
        <v>0</v>
      </c>
      <c r="MU18" s="29">
        <v>0</v>
      </c>
      <c r="MV18" s="28">
        <v>0</v>
      </c>
      <c r="MW18" s="28">
        <v>0</v>
      </c>
      <c r="MX18" s="28">
        <v>0</v>
      </c>
      <c r="MY18" s="29">
        <v>0</v>
      </c>
      <c r="MZ18" s="29">
        <v>0</v>
      </c>
      <c r="NA18" s="29">
        <v>0</v>
      </c>
      <c r="NB18" s="28">
        <v>0</v>
      </c>
      <c r="NC18" s="28">
        <v>0</v>
      </c>
      <c r="ND18" s="28">
        <v>0</v>
      </c>
    </row>
    <row r="19" spans="1:368" ht="15.75" customHeight="1">
      <c r="A19" s="26" t="s">
        <v>384</v>
      </c>
      <c r="B19" s="27" t="s">
        <v>381</v>
      </c>
      <c r="C19" s="17" t="s">
        <v>379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9">
        <v>0</v>
      </c>
      <c r="AI19" s="29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9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0</v>
      </c>
      <c r="CH19" s="28">
        <v>0</v>
      </c>
      <c r="CI19" s="28">
        <v>0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9">
        <v>0</v>
      </c>
      <c r="CZ19" s="29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9">
        <v>0</v>
      </c>
      <c r="DY19" s="28">
        <v>0</v>
      </c>
      <c r="DZ19" s="28">
        <v>0</v>
      </c>
      <c r="EA19" s="28">
        <v>0</v>
      </c>
      <c r="EB19" s="29">
        <v>0</v>
      </c>
      <c r="EC19" s="29">
        <v>0</v>
      </c>
      <c r="ED19" s="28">
        <v>0</v>
      </c>
      <c r="EE19" s="29">
        <v>0</v>
      </c>
      <c r="EF19" s="29">
        <v>0</v>
      </c>
      <c r="EG19" s="28">
        <v>0</v>
      </c>
      <c r="EH19" s="28">
        <v>0</v>
      </c>
      <c r="EI19" s="29">
        <v>0</v>
      </c>
      <c r="EJ19" s="29">
        <v>0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0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0</v>
      </c>
      <c r="FK19" s="29">
        <v>0</v>
      </c>
      <c r="FL19" s="29">
        <v>0</v>
      </c>
      <c r="FM19" s="29">
        <v>0</v>
      </c>
      <c r="FN19" s="29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0</v>
      </c>
      <c r="FV19" s="28">
        <v>0</v>
      </c>
      <c r="FW19" s="28">
        <v>0</v>
      </c>
      <c r="FX19" s="28">
        <v>0</v>
      </c>
      <c r="FY19" s="28">
        <v>0</v>
      </c>
      <c r="FZ19" s="28">
        <v>0</v>
      </c>
      <c r="GA19" s="28">
        <v>0</v>
      </c>
      <c r="GB19" s="28">
        <v>0</v>
      </c>
      <c r="GC19" s="28">
        <v>0</v>
      </c>
      <c r="GD19" s="28">
        <v>0</v>
      </c>
      <c r="GE19" s="28">
        <v>0</v>
      </c>
      <c r="GF19" s="28">
        <v>0</v>
      </c>
      <c r="GG19" s="28">
        <v>0</v>
      </c>
      <c r="GH19" s="28">
        <v>0</v>
      </c>
      <c r="GI19" s="28">
        <v>0</v>
      </c>
      <c r="GJ19" s="28">
        <v>0</v>
      </c>
      <c r="GK19" s="28">
        <v>0</v>
      </c>
      <c r="GL19" s="28">
        <v>0</v>
      </c>
      <c r="GM19" s="28">
        <v>0</v>
      </c>
      <c r="GN19" s="28">
        <v>0</v>
      </c>
      <c r="GO19" s="28">
        <v>0</v>
      </c>
      <c r="GP19" s="28">
        <v>0</v>
      </c>
      <c r="GQ19" s="28">
        <v>0</v>
      </c>
      <c r="GR19" s="28">
        <v>0</v>
      </c>
      <c r="GS19" s="28">
        <v>0</v>
      </c>
      <c r="GT19" s="28">
        <v>0</v>
      </c>
      <c r="GU19" s="28">
        <v>0</v>
      </c>
      <c r="GV19" s="28">
        <v>0</v>
      </c>
      <c r="GW19" s="28">
        <v>0</v>
      </c>
      <c r="GX19" s="28">
        <v>0</v>
      </c>
      <c r="GY19" s="28">
        <v>0</v>
      </c>
      <c r="GZ19" s="28">
        <v>0</v>
      </c>
      <c r="HA19" s="28">
        <v>0</v>
      </c>
      <c r="HB19" s="28">
        <v>0</v>
      </c>
      <c r="HC19" s="28">
        <v>0</v>
      </c>
      <c r="HD19" s="28">
        <v>0</v>
      </c>
      <c r="HE19" s="28">
        <v>0</v>
      </c>
      <c r="HF19" s="28">
        <v>0</v>
      </c>
      <c r="HG19" s="28">
        <v>0</v>
      </c>
      <c r="HH19" s="28">
        <v>0</v>
      </c>
      <c r="HI19" s="28">
        <v>0</v>
      </c>
      <c r="HJ19" s="28">
        <v>0</v>
      </c>
      <c r="HK19" s="28">
        <v>0</v>
      </c>
      <c r="HL19" s="28">
        <v>0</v>
      </c>
      <c r="HM19" s="28">
        <v>0</v>
      </c>
      <c r="HN19" s="28">
        <v>0</v>
      </c>
      <c r="HO19" s="28">
        <v>0</v>
      </c>
      <c r="HP19" s="28">
        <v>0</v>
      </c>
      <c r="HQ19" s="28">
        <v>0</v>
      </c>
      <c r="HR19" s="28">
        <v>0</v>
      </c>
      <c r="HS19" s="28">
        <v>0</v>
      </c>
      <c r="HT19" s="28">
        <v>0</v>
      </c>
      <c r="HU19" s="28">
        <v>0</v>
      </c>
      <c r="HV19" s="28">
        <v>0</v>
      </c>
      <c r="HW19" s="28">
        <v>0</v>
      </c>
      <c r="HX19" s="28">
        <v>0</v>
      </c>
      <c r="HY19" s="28">
        <v>0</v>
      </c>
      <c r="HZ19" s="28">
        <v>0</v>
      </c>
      <c r="IA19" s="28">
        <v>0</v>
      </c>
      <c r="IB19" s="28">
        <v>0</v>
      </c>
      <c r="IC19" s="28">
        <v>0</v>
      </c>
      <c r="ID19" s="28">
        <v>0</v>
      </c>
      <c r="IE19" s="28">
        <v>0</v>
      </c>
      <c r="IF19" s="28">
        <v>0</v>
      </c>
      <c r="IG19" s="28">
        <v>0</v>
      </c>
      <c r="IH19" s="29">
        <v>0</v>
      </c>
      <c r="II19" s="29">
        <v>0</v>
      </c>
      <c r="IJ19" s="29">
        <v>0</v>
      </c>
      <c r="IK19" s="29">
        <v>0</v>
      </c>
      <c r="IL19" s="29">
        <v>0</v>
      </c>
      <c r="IM19" s="28">
        <v>0</v>
      </c>
      <c r="IN19" s="28">
        <v>0</v>
      </c>
      <c r="IO19" s="28">
        <v>0</v>
      </c>
      <c r="IP19" s="28">
        <v>0</v>
      </c>
      <c r="IQ19" s="28">
        <v>0</v>
      </c>
      <c r="IR19" s="28">
        <v>0</v>
      </c>
      <c r="IS19" s="28">
        <v>0</v>
      </c>
      <c r="IT19" s="28">
        <v>0</v>
      </c>
      <c r="IU19" s="28">
        <v>0</v>
      </c>
      <c r="IV19" s="28">
        <v>0</v>
      </c>
      <c r="IW19" s="28">
        <v>0</v>
      </c>
      <c r="IX19" s="28">
        <v>0</v>
      </c>
      <c r="IY19" s="28">
        <v>0</v>
      </c>
      <c r="IZ19" s="28">
        <v>0</v>
      </c>
      <c r="JA19" s="28">
        <v>0</v>
      </c>
      <c r="JB19" s="28">
        <v>0</v>
      </c>
      <c r="JC19" s="28">
        <v>0</v>
      </c>
      <c r="JD19" s="28">
        <v>0</v>
      </c>
      <c r="JE19" s="28">
        <v>0</v>
      </c>
      <c r="JF19" s="28">
        <v>0</v>
      </c>
      <c r="JG19" s="28">
        <v>0</v>
      </c>
      <c r="JH19" s="28">
        <v>0</v>
      </c>
      <c r="JI19" s="28">
        <v>0</v>
      </c>
      <c r="JJ19" s="28">
        <v>0</v>
      </c>
      <c r="JK19" s="28">
        <v>0</v>
      </c>
      <c r="JL19" s="28">
        <v>0</v>
      </c>
      <c r="JM19" s="28">
        <v>0</v>
      </c>
      <c r="JN19" s="28">
        <v>0</v>
      </c>
      <c r="JO19" s="28">
        <v>0</v>
      </c>
      <c r="JP19" s="28">
        <v>0</v>
      </c>
      <c r="JQ19" s="28">
        <v>0</v>
      </c>
      <c r="JR19" s="28">
        <v>0</v>
      </c>
      <c r="JS19" s="28">
        <v>0</v>
      </c>
      <c r="JT19" s="28">
        <v>0</v>
      </c>
      <c r="JU19" s="28">
        <v>0</v>
      </c>
      <c r="JV19" s="28">
        <v>0</v>
      </c>
      <c r="JW19" s="28">
        <v>0</v>
      </c>
      <c r="JX19" s="28">
        <v>0</v>
      </c>
      <c r="JY19" s="28">
        <v>0</v>
      </c>
      <c r="JZ19" s="28">
        <v>0</v>
      </c>
      <c r="KA19" s="28">
        <v>0</v>
      </c>
      <c r="KB19" s="28">
        <v>0</v>
      </c>
      <c r="KC19" s="28">
        <v>0</v>
      </c>
      <c r="KD19" s="28">
        <v>0</v>
      </c>
      <c r="KE19" s="28">
        <v>0</v>
      </c>
      <c r="KF19" s="28">
        <v>0</v>
      </c>
      <c r="KG19" s="28">
        <v>0</v>
      </c>
      <c r="KH19" s="28">
        <v>0</v>
      </c>
      <c r="KI19" s="28">
        <v>0</v>
      </c>
      <c r="KJ19" s="28">
        <v>0</v>
      </c>
      <c r="KK19" s="28">
        <v>0</v>
      </c>
      <c r="KL19" s="28">
        <v>0</v>
      </c>
      <c r="KM19" s="29">
        <v>0</v>
      </c>
      <c r="KN19" s="29">
        <v>0</v>
      </c>
      <c r="KO19" s="29">
        <v>0</v>
      </c>
      <c r="KP19" s="29">
        <v>0</v>
      </c>
      <c r="KQ19" s="29">
        <v>0</v>
      </c>
      <c r="KR19" s="29">
        <v>0</v>
      </c>
      <c r="KS19" s="29">
        <v>0</v>
      </c>
      <c r="KT19" s="29">
        <v>0</v>
      </c>
      <c r="KU19" s="29">
        <v>0</v>
      </c>
      <c r="KV19" s="29">
        <v>0</v>
      </c>
      <c r="KW19" s="29">
        <v>0</v>
      </c>
      <c r="KX19" s="29">
        <v>0</v>
      </c>
      <c r="KY19" s="28">
        <v>0</v>
      </c>
      <c r="KZ19" s="29">
        <v>0</v>
      </c>
      <c r="LA19" s="29">
        <v>0</v>
      </c>
      <c r="LB19" s="29">
        <v>0</v>
      </c>
      <c r="LC19" s="29">
        <v>0</v>
      </c>
      <c r="LD19" s="29">
        <v>0</v>
      </c>
      <c r="LE19" s="29">
        <v>0</v>
      </c>
      <c r="LF19" s="28">
        <v>0</v>
      </c>
      <c r="LG19" s="28">
        <v>0</v>
      </c>
      <c r="LH19" s="28">
        <v>0</v>
      </c>
      <c r="LI19" s="28">
        <v>0</v>
      </c>
      <c r="LJ19" s="28">
        <v>0</v>
      </c>
      <c r="LK19" s="28">
        <v>0</v>
      </c>
      <c r="LL19" s="28">
        <v>0</v>
      </c>
      <c r="LM19" s="28">
        <v>0</v>
      </c>
      <c r="LN19" s="29">
        <v>0</v>
      </c>
      <c r="LO19" s="29">
        <v>0</v>
      </c>
      <c r="LP19" s="29">
        <v>0</v>
      </c>
      <c r="LQ19" s="29">
        <v>0</v>
      </c>
      <c r="LR19" s="29">
        <v>0</v>
      </c>
      <c r="LS19" s="28">
        <v>0</v>
      </c>
      <c r="LT19" s="28">
        <v>0</v>
      </c>
      <c r="LU19" s="28">
        <v>0</v>
      </c>
      <c r="LV19" s="28">
        <v>0</v>
      </c>
      <c r="LW19" s="28">
        <v>0</v>
      </c>
      <c r="LX19" s="28">
        <v>0</v>
      </c>
      <c r="LY19" s="28">
        <v>0</v>
      </c>
      <c r="LZ19" s="28">
        <v>0</v>
      </c>
      <c r="MA19" s="28">
        <v>0</v>
      </c>
      <c r="MB19" s="28">
        <v>0</v>
      </c>
      <c r="MC19" s="28">
        <v>0</v>
      </c>
      <c r="MD19" s="28">
        <v>0</v>
      </c>
      <c r="ME19" s="28">
        <v>0</v>
      </c>
      <c r="MF19" s="28">
        <v>0</v>
      </c>
      <c r="MG19" s="28">
        <v>0</v>
      </c>
      <c r="MH19" s="28">
        <v>0</v>
      </c>
      <c r="MI19" s="28">
        <v>0</v>
      </c>
      <c r="MJ19" s="28">
        <v>0</v>
      </c>
      <c r="MK19" s="28">
        <v>0</v>
      </c>
      <c r="ML19" s="28">
        <v>0</v>
      </c>
      <c r="MM19" s="28">
        <v>0</v>
      </c>
      <c r="MN19" s="29">
        <v>0</v>
      </c>
      <c r="MO19" s="29">
        <v>0</v>
      </c>
      <c r="MP19" s="29">
        <v>0</v>
      </c>
      <c r="MQ19" s="29">
        <v>0</v>
      </c>
      <c r="MR19" s="28">
        <v>0</v>
      </c>
      <c r="MS19" s="29">
        <v>0</v>
      </c>
      <c r="MT19" s="28">
        <v>0</v>
      </c>
      <c r="MU19" s="29">
        <v>0</v>
      </c>
      <c r="MV19" s="28">
        <v>0</v>
      </c>
      <c r="MW19" s="28">
        <v>0</v>
      </c>
      <c r="MX19" s="28">
        <v>0</v>
      </c>
      <c r="MY19" s="29">
        <v>0</v>
      </c>
      <c r="MZ19" s="29">
        <v>0</v>
      </c>
      <c r="NA19" s="29">
        <v>0</v>
      </c>
      <c r="NB19" s="28">
        <v>0</v>
      </c>
      <c r="NC19" s="28">
        <v>0</v>
      </c>
      <c r="ND19" s="28">
        <v>0</v>
      </c>
    </row>
    <row r="20" spans="1:368" ht="15.75" customHeight="1">
      <c r="A20" s="26" t="s">
        <v>385</v>
      </c>
      <c r="B20" s="27" t="s">
        <v>381</v>
      </c>
      <c r="C20" s="17" t="s">
        <v>379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9">
        <v>0</v>
      </c>
      <c r="AI20" s="29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9">
        <v>0</v>
      </c>
      <c r="AT20" s="28">
        <v>0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f>6603.07/7076.85</f>
        <v>0.93305213477747861</v>
      </c>
      <c r="BU20" s="28">
        <f>3301.53/3599.3</f>
        <v>0.91727002472703023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f>3025.97/3570.02</f>
        <v>0.84760589576528977</v>
      </c>
      <c r="CE20" s="28">
        <v>0</v>
      </c>
      <c r="CF20" s="28">
        <v>0</v>
      </c>
      <c r="CG20" s="28">
        <f>1512.98/3703</f>
        <v>0.40858223062381854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9">
        <v>0</v>
      </c>
      <c r="CZ20" s="29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9">
        <v>0</v>
      </c>
      <c r="DY20" s="28">
        <v>0</v>
      </c>
      <c r="DZ20" s="28">
        <v>0</v>
      </c>
      <c r="EA20" s="28">
        <v>0</v>
      </c>
      <c r="EB20" s="29">
        <v>0</v>
      </c>
      <c r="EC20" s="29">
        <v>0</v>
      </c>
      <c r="ED20" s="28">
        <v>0</v>
      </c>
      <c r="EE20" s="29">
        <v>0</v>
      </c>
      <c r="EF20" s="29">
        <v>0</v>
      </c>
      <c r="EG20" s="28">
        <v>0</v>
      </c>
      <c r="EH20" s="28">
        <v>0</v>
      </c>
      <c r="EI20" s="29">
        <v>0</v>
      </c>
      <c r="EJ20" s="29">
        <v>0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0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f>3025.97/3620.59</f>
        <v>0.83576709873252697</v>
      </c>
      <c r="FE20" s="28">
        <v>0</v>
      </c>
      <c r="FF20" s="28">
        <f>3025.97/3594.22</f>
        <v>0.84189893773892521</v>
      </c>
      <c r="FG20" s="28">
        <f>3025.97/3613.25</f>
        <v>0.83746488618279935</v>
      </c>
      <c r="FH20" s="28">
        <v>0</v>
      </c>
      <c r="FI20" s="28">
        <v>0</v>
      </c>
      <c r="FJ20" s="28">
        <f>3025.97/3635.83</f>
        <v>0.83226388472508339</v>
      </c>
      <c r="FK20" s="29">
        <v>0</v>
      </c>
      <c r="FL20" s="29">
        <v>0</v>
      </c>
      <c r="FM20" s="29">
        <v>0</v>
      </c>
      <c r="FN20" s="29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0</v>
      </c>
      <c r="FV20" s="28">
        <v>0</v>
      </c>
      <c r="FW20" s="28">
        <v>0</v>
      </c>
      <c r="FX20" s="28">
        <v>0</v>
      </c>
      <c r="FY20" s="28">
        <v>0</v>
      </c>
      <c r="FZ20" s="28">
        <v>0</v>
      </c>
      <c r="GA20" s="28">
        <v>0</v>
      </c>
      <c r="GB20" s="28">
        <v>0</v>
      </c>
      <c r="GC20" s="28">
        <v>0</v>
      </c>
      <c r="GD20" s="28">
        <v>0</v>
      </c>
      <c r="GE20" s="28">
        <v>0</v>
      </c>
      <c r="GF20" s="28">
        <v>0</v>
      </c>
      <c r="GG20" s="28">
        <v>0</v>
      </c>
      <c r="GH20" s="28">
        <v>0</v>
      </c>
      <c r="GI20" s="28">
        <v>0</v>
      </c>
      <c r="GJ20" s="28">
        <v>0</v>
      </c>
      <c r="GK20" s="28">
        <v>0</v>
      </c>
      <c r="GL20" s="28">
        <v>0</v>
      </c>
      <c r="GM20" s="28">
        <v>0</v>
      </c>
      <c r="GN20" s="28">
        <v>0</v>
      </c>
      <c r="GO20" s="28">
        <v>0</v>
      </c>
      <c r="GP20" s="28">
        <v>0</v>
      </c>
      <c r="GQ20" s="28">
        <v>0</v>
      </c>
      <c r="GR20" s="28">
        <v>0</v>
      </c>
      <c r="GS20" s="28">
        <v>0</v>
      </c>
      <c r="GT20" s="28">
        <v>0</v>
      </c>
      <c r="GU20" s="28">
        <v>0</v>
      </c>
      <c r="GV20" s="28">
        <v>0</v>
      </c>
      <c r="GW20" s="28">
        <v>0</v>
      </c>
      <c r="GX20" s="28">
        <v>0</v>
      </c>
      <c r="GY20" s="28">
        <v>0</v>
      </c>
      <c r="GZ20" s="28">
        <v>0</v>
      </c>
      <c r="HA20" s="28">
        <v>0</v>
      </c>
      <c r="HB20" s="28">
        <v>0</v>
      </c>
      <c r="HC20" s="28">
        <v>0</v>
      </c>
      <c r="HD20" s="28">
        <v>0</v>
      </c>
      <c r="HE20" s="28">
        <v>0</v>
      </c>
      <c r="HF20" s="28">
        <v>0</v>
      </c>
      <c r="HG20" s="28">
        <v>0</v>
      </c>
      <c r="HH20" s="28">
        <v>0</v>
      </c>
      <c r="HI20" s="28">
        <v>0</v>
      </c>
      <c r="HJ20" s="28">
        <v>0</v>
      </c>
      <c r="HK20" s="28">
        <v>0</v>
      </c>
      <c r="HL20" s="28">
        <v>0</v>
      </c>
      <c r="HM20" s="28">
        <v>0</v>
      </c>
      <c r="HN20" s="28">
        <v>0</v>
      </c>
      <c r="HO20" s="28">
        <v>0</v>
      </c>
      <c r="HP20" s="28">
        <v>0</v>
      </c>
      <c r="HQ20" s="28">
        <v>0</v>
      </c>
      <c r="HR20" s="28">
        <v>0</v>
      </c>
      <c r="HS20" s="28">
        <v>0</v>
      </c>
      <c r="HT20" s="28">
        <v>0</v>
      </c>
      <c r="HU20" s="28">
        <f>3099.22/3637.65</f>
        <v>0.85198411062086776</v>
      </c>
      <c r="HV20" s="28">
        <v>0</v>
      </c>
      <c r="HW20" s="28">
        <v>0</v>
      </c>
      <c r="HX20" s="28">
        <v>0</v>
      </c>
      <c r="HY20" s="28">
        <v>0</v>
      </c>
      <c r="HZ20" s="28">
        <v>0</v>
      </c>
      <c r="IA20" s="28">
        <v>0</v>
      </c>
      <c r="IB20" s="28">
        <v>0</v>
      </c>
      <c r="IC20" s="28">
        <v>0</v>
      </c>
      <c r="ID20" s="28">
        <v>0</v>
      </c>
      <c r="IE20" s="28">
        <v>0</v>
      </c>
      <c r="IF20" s="28">
        <v>0</v>
      </c>
      <c r="IG20" s="28">
        <v>0</v>
      </c>
      <c r="IH20" s="29">
        <v>0</v>
      </c>
      <c r="II20" s="29">
        <v>0</v>
      </c>
      <c r="IJ20" s="29">
        <v>0</v>
      </c>
      <c r="IK20" s="29">
        <v>0</v>
      </c>
      <c r="IL20" s="29">
        <v>0</v>
      </c>
      <c r="IM20" s="28">
        <v>0</v>
      </c>
      <c r="IN20" s="28">
        <v>0</v>
      </c>
      <c r="IO20" s="28">
        <v>0</v>
      </c>
      <c r="IP20" s="28">
        <v>0</v>
      </c>
      <c r="IQ20" s="28">
        <v>0</v>
      </c>
      <c r="IR20" s="28">
        <v>0</v>
      </c>
      <c r="IS20" s="28">
        <v>0</v>
      </c>
      <c r="IT20" s="28">
        <v>0</v>
      </c>
      <c r="IU20" s="28">
        <v>0</v>
      </c>
      <c r="IV20" s="28">
        <v>0</v>
      </c>
      <c r="IW20" s="28">
        <v>0</v>
      </c>
      <c r="IX20" s="28">
        <v>0</v>
      </c>
      <c r="IY20" s="28">
        <v>0</v>
      </c>
      <c r="IZ20" s="28">
        <v>0</v>
      </c>
      <c r="JA20" s="28">
        <v>0</v>
      </c>
      <c r="JB20" s="28">
        <v>0</v>
      </c>
      <c r="JC20" s="28">
        <v>0</v>
      </c>
      <c r="JD20" s="28">
        <v>0</v>
      </c>
      <c r="JE20" s="28">
        <v>0</v>
      </c>
      <c r="JF20" s="28">
        <v>0</v>
      </c>
      <c r="JG20" s="28">
        <v>0</v>
      </c>
      <c r="JH20" s="28">
        <v>0</v>
      </c>
      <c r="JI20" s="28">
        <v>0</v>
      </c>
      <c r="JJ20" s="28">
        <v>0</v>
      </c>
      <c r="JK20" s="28">
        <v>0</v>
      </c>
      <c r="JL20" s="28">
        <v>0</v>
      </c>
      <c r="JM20" s="28">
        <v>0</v>
      </c>
      <c r="JN20" s="28">
        <v>0</v>
      </c>
      <c r="JO20" s="28">
        <v>0</v>
      </c>
      <c r="JP20" s="28">
        <v>0</v>
      </c>
      <c r="JQ20" s="28">
        <v>0</v>
      </c>
      <c r="JR20" s="28">
        <v>0</v>
      </c>
      <c r="JS20" s="28">
        <v>0</v>
      </c>
      <c r="JT20" s="28">
        <v>0</v>
      </c>
      <c r="JU20" s="28">
        <v>0</v>
      </c>
      <c r="JV20" s="28">
        <v>0</v>
      </c>
      <c r="JW20" s="28">
        <v>0</v>
      </c>
      <c r="JX20" s="28">
        <v>0</v>
      </c>
      <c r="JY20" s="28">
        <v>0</v>
      </c>
      <c r="JZ20" s="28">
        <v>0</v>
      </c>
      <c r="KA20" s="28">
        <v>0</v>
      </c>
      <c r="KB20" s="28">
        <v>0</v>
      </c>
      <c r="KC20" s="28">
        <v>0</v>
      </c>
      <c r="KD20" s="28">
        <v>0</v>
      </c>
      <c r="KE20" s="28">
        <v>0</v>
      </c>
      <c r="KF20" s="28">
        <v>0</v>
      </c>
      <c r="KG20" s="28">
        <v>0</v>
      </c>
      <c r="KH20" s="28">
        <v>0</v>
      </c>
      <c r="KI20" s="28">
        <v>0</v>
      </c>
      <c r="KJ20" s="28">
        <v>0</v>
      </c>
      <c r="KK20" s="28">
        <v>0</v>
      </c>
      <c r="KL20" s="28">
        <v>0</v>
      </c>
      <c r="KM20" s="29">
        <v>0</v>
      </c>
      <c r="KN20" s="29">
        <v>0</v>
      </c>
      <c r="KO20" s="29">
        <v>0</v>
      </c>
      <c r="KP20" s="29">
        <v>0</v>
      </c>
      <c r="KQ20" s="29">
        <v>0</v>
      </c>
      <c r="KR20" s="29">
        <v>0</v>
      </c>
      <c r="KS20" s="29">
        <v>0</v>
      </c>
      <c r="KT20" s="29">
        <v>0</v>
      </c>
      <c r="KU20" s="29">
        <v>0</v>
      </c>
      <c r="KV20" s="29">
        <v>0</v>
      </c>
      <c r="KW20" s="29">
        <v>0</v>
      </c>
      <c r="KX20" s="29">
        <v>0</v>
      </c>
      <c r="KY20" s="28">
        <v>0</v>
      </c>
      <c r="KZ20" s="29">
        <v>0</v>
      </c>
      <c r="LA20" s="29">
        <v>0</v>
      </c>
      <c r="LB20" s="29">
        <v>0</v>
      </c>
      <c r="LC20" s="29">
        <v>0</v>
      </c>
      <c r="LD20" s="29">
        <v>0</v>
      </c>
      <c r="LE20" s="29">
        <v>0</v>
      </c>
      <c r="LF20" s="28">
        <v>0</v>
      </c>
      <c r="LG20" s="28">
        <v>0</v>
      </c>
      <c r="LH20" s="28">
        <v>0</v>
      </c>
      <c r="LI20" s="28">
        <v>0</v>
      </c>
      <c r="LJ20" s="28">
        <v>0</v>
      </c>
      <c r="LK20" s="28">
        <v>0</v>
      </c>
      <c r="LL20" s="28">
        <v>0</v>
      </c>
      <c r="LM20" s="28">
        <v>0</v>
      </c>
      <c r="LN20" s="29">
        <v>0</v>
      </c>
      <c r="LO20" s="29">
        <v>0</v>
      </c>
      <c r="LP20" s="29">
        <v>0</v>
      </c>
      <c r="LQ20" s="29">
        <v>0</v>
      </c>
      <c r="LR20" s="29">
        <v>0</v>
      </c>
      <c r="LS20" s="28">
        <v>0</v>
      </c>
      <c r="LT20" s="28">
        <v>0</v>
      </c>
      <c r="LU20" s="28">
        <v>0</v>
      </c>
      <c r="LV20" s="28">
        <v>0</v>
      </c>
      <c r="LW20" s="28">
        <v>0</v>
      </c>
      <c r="LX20" s="28">
        <v>0</v>
      </c>
      <c r="LY20" s="28">
        <v>0</v>
      </c>
      <c r="LZ20" s="28">
        <v>0</v>
      </c>
      <c r="MA20" s="28">
        <v>0</v>
      </c>
      <c r="MB20" s="28">
        <v>0</v>
      </c>
      <c r="MC20" s="28">
        <v>0</v>
      </c>
      <c r="MD20" s="28">
        <v>0</v>
      </c>
      <c r="ME20" s="28">
        <v>0</v>
      </c>
      <c r="MF20" s="28">
        <v>0</v>
      </c>
      <c r="MG20" s="28">
        <v>0</v>
      </c>
      <c r="MH20" s="28">
        <v>0</v>
      </c>
      <c r="MI20" s="28">
        <v>0</v>
      </c>
      <c r="MJ20" s="28">
        <v>0</v>
      </c>
      <c r="MK20" s="28">
        <v>0</v>
      </c>
      <c r="ML20" s="28">
        <v>0</v>
      </c>
      <c r="MM20" s="28">
        <v>0</v>
      </c>
      <c r="MN20" s="29">
        <v>0</v>
      </c>
      <c r="MO20" s="29">
        <v>0</v>
      </c>
      <c r="MP20" s="29">
        <v>0</v>
      </c>
      <c r="MQ20" s="29">
        <v>0</v>
      </c>
      <c r="MR20" s="28">
        <v>0</v>
      </c>
      <c r="MS20" s="29">
        <v>0</v>
      </c>
      <c r="MT20" s="28">
        <v>0</v>
      </c>
      <c r="MU20" s="29">
        <v>0</v>
      </c>
      <c r="MV20" s="28">
        <v>0</v>
      </c>
      <c r="MW20" s="28">
        <v>0</v>
      </c>
      <c r="MX20" s="28">
        <v>0</v>
      </c>
      <c r="MY20" s="29">
        <v>0</v>
      </c>
      <c r="MZ20" s="29">
        <v>0</v>
      </c>
      <c r="NA20" s="29">
        <v>0</v>
      </c>
      <c r="NB20" s="28">
        <v>0</v>
      </c>
      <c r="NC20" s="28">
        <v>0</v>
      </c>
      <c r="ND20" s="28">
        <v>0</v>
      </c>
    </row>
    <row r="21" spans="1:368" ht="15" customHeight="1">
      <c r="A21" s="26" t="s">
        <v>386</v>
      </c>
      <c r="B21" s="27" t="s">
        <v>381</v>
      </c>
      <c r="C21" s="17" t="s">
        <v>379</v>
      </c>
      <c r="D21" s="28">
        <v>0.113175</v>
      </c>
      <c r="E21" s="28">
        <v>0.113175</v>
      </c>
      <c r="F21" s="28">
        <v>0.113175</v>
      </c>
      <c r="G21" s="28">
        <v>0.113175</v>
      </c>
      <c r="H21" s="28">
        <v>0.113175</v>
      </c>
      <c r="I21" s="28">
        <v>0.113175</v>
      </c>
      <c r="J21" s="28">
        <v>0.113175</v>
      </c>
      <c r="K21" s="28">
        <v>0.113175</v>
      </c>
      <c r="L21" s="28">
        <v>0.113175</v>
      </c>
      <c r="M21" s="28">
        <v>0.113175</v>
      </c>
      <c r="N21" s="28">
        <v>0.113175</v>
      </c>
      <c r="O21" s="28">
        <v>0.113175</v>
      </c>
      <c r="P21" s="28">
        <v>0.113175</v>
      </c>
      <c r="Q21" s="28">
        <v>0.113175</v>
      </c>
      <c r="R21" s="28">
        <v>0.113175</v>
      </c>
      <c r="S21" s="28">
        <v>0.113175</v>
      </c>
      <c r="T21" s="28">
        <v>0.113175</v>
      </c>
      <c r="U21" s="28">
        <v>0.113175</v>
      </c>
      <c r="V21" s="28">
        <v>0.113175</v>
      </c>
      <c r="W21" s="28">
        <v>0.113175</v>
      </c>
      <c r="X21" s="28">
        <v>0.113175</v>
      </c>
      <c r="Y21" s="28">
        <v>0.113175</v>
      </c>
      <c r="Z21" s="28">
        <v>0.113175</v>
      </c>
      <c r="AA21" s="28">
        <v>0.113175</v>
      </c>
      <c r="AB21" s="28">
        <v>0.113175</v>
      </c>
      <c r="AC21" s="28">
        <v>0.113175</v>
      </c>
      <c r="AD21" s="28">
        <v>0.113175</v>
      </c>
      <c r="AE21" s="28">
        <v>0.113175</v>
      </c>
      <c r="AF21" s="28">
        <v>0.113175</v>
      </c>
      <c r="AG21" s="28">
        <v>0.113175</v>
      </c>
      <c r="AH21" s="28">
        <v>0.113175</v>
      </c>
      <c r="AI21" s="28">
        <v>0.113175</v>
      </c>
      <c r="AJ21" s="28">
        <v>0.113175</v>
      </c>
      <c r="AK21" s="28">
        <v>0.113175</v>
      </c>
      <c r="AL21" s="28">
        <v>0.113175</v>
      </c>
      <c r="AM21" s="28">
        <v>0.113175</v>
      </c>
      <c r="AN21" s="28">
        <v>0.113175</v>
      </c>
      <c r="AO21" s="28">
        <v>0.113175</v>
      </c>
      <c r="AP21" s="28">
        <v>0.113175</v>
      </c>
      <c r="AQ21" s="28">
        <v>0.113175</v>
      </c>
      <c r="AR21" s="28">
        <v>0.113175</v>
      </c>
      <c r="AS21" s="28">
        <v>0.113175</v>
      </c>
      <c r="AT21" s="28">
        <v>0.113175</v>
      </c>
      <c r="AU21" s="28">
        <v>0.113175</v>
      </c>
      <c r="AV21" s="28">
        <v>0.113175</v>
      </c>
      <c r="AW21" s="28">
        <v>0.113175</v>
      </c>
      <c r="AX21" s="28">
        <v>0.113175</v>
      </c>
      <c r="AY21" s="28">
        <v>0.113175</v>
      </c>
      <c r="AZ21" s="28">
        <v>0.113175</v>
      </c>
      <c r="BA21" s="28">
        <v>0.113175</v>
      </c>
      <c r="BB21" s="28">
        <v>0.113175</v>
      </c>
      <c r="BC21" s="28">
        <v>0.113175</v>
      </c>
      <c r="BD21" s="28">
        <v>0.113175</v>
      </c>
      <c r="BE21" s="28">
        <v>0.113175</v>
      </c>
      <c r="BF21" s="28">
        <v>0.113175</v>
      </c>
      <c r="BG21" s="28">
        <v>0.113175</v>
      </c>
      <c r="BH21" s="28">
        <v>0.113175</v>
      </c>
      <c r="BI21" s="28">
        <v>0.113175</v>
      </c>
      <c r="BJ21" s="28">
        <v>0.113175</v>
      </c>
      <c r="BK21" s="28">
        <v>0.113175</v>
      </c>
      <c r="BL21" s="28">
        <v>0.113175</v>
      </c>
      <c r="BM21" s="28">
        <v>0.113175</v>
      </c>
      <c r="BN21" s="28">
        <v>0.113175</v>
      </c>
      <c r="BO21" s="28">
        <v>0.113175</v>
      </c>
      <c r="BP21" s="28">
        <v>0.113175</v>
      </c>
      <c r="BQ21" s="28">
        <v>0.113175</v>
      </c>
      <c r="BR21" s="28">
        <v>0.113175</v>
      </c>
      <c r="BS21" s="28">
        <v>0.113175</v>
      </c>
      <c r="BT21" s="28">
        <v>0.113175</v>
      </c>
      <c r="BU21" s="28">
        <v>0.113175</v>
      </c>
      <c r="BV21" s="28">
        <v>0.113175</v>
      </c>
      <c r="BW21" s="28">
        <v>0.113175</v>
      </c>
      <c r="BX21" s="28">
        <v>0.113175</v>
      </c>
      <c r="BY21" s="28">
        <v>0.113175</v>
      </c>
      <c r="BZ21" s="28">
        <v>0.113175</v>
      </c>
      <c r="CA21" s="28">
        <v>0.113175</v>
      </c>
      <c r="CB21" s="28">
        <v>0.113175</v>
      </c>
      <c r="CC21" s="28">
        <v>0.113175</v>
      </c>
      <c r="CD21" s="28">
        <v>0.113175</v>
      </c>
      <c r="CE21" s="28">
        <v>0.113175</v>
      </c>
      <c r="CF21" s="28">
        <v>0.113175</v>
      </c>
      <c r="CG21" s="28">
        <v>0.113175</v>
      </c>
      <c r="CH21" s="28">
        <v>0.113175</v>
      </c>
      <c r="CI21" s="28">
        <v>0.113175</v>
      </c>
      <c r="CJ21" s="28">
        <v>0.113175</v>
      </c>
      <c r="CK21" s="28">
        <v>0.113175</v>
      </c>
      <c r="CL21" s="28">
        <v>0.113175</v>
      </c>
      <c r="CM21" s="28">
        <v>0.113175</v>
      </c>
      <c r="CN21" s="28">
        <v>0.113175</v>
      </c>
      <c r="CO21" s="28">
        <v>0.113175</v>
      </c>
      <c r="CP21" s="28">
        <v>0.113175</v>
      </c>
      <c r="CQ21" s="28">
        <v>0.113175</v>
      </c>
      <c r="CR21" s="28">
        <v>0.113175</v>
      </c>
      <c r="CS21" s="28">
        <v>0.113175</v>
      </c>
      <c r="CT21" s="28">
        <v>0.113175</v>
      </c>
      <c r="CU21" s="28">
        <v>0.113175</v>
      </c>
      <c r="CV21" s="28">
        <v>0.113175</v>
      </c>
      <c r="CW21" s="28">
        <v>0.113175</v>
      </c>
      <c r="CX21" s="28">
        <v>0.113175</v>
      </c>
      <c r="CY21" s="28">
        <v>0.113175</v>
      </c>
      <c r="CZ21" s="28">
        <v>0.113175</v>
      </c>
      <c r="DA21" s="28">
        <v>0.113175</v>
      </c>
      <c r="DB21" s="28">
        <v>0.113175</v>
      </c>
      <c r="DC21" s="28">
        <v>0.113175</v>
      </c>
      <c r="DD21" s="28">
        <v>0.113175</v>
      </c>
      <c r="DE21" s="28">
        <v>0.113175</v>
      </c>
      <c r="DF21" s="28">
        <v>0.113175</v>
      </c>
      <c r="DG21" s="28">
        <v>0.113175</v>
      </c>
      <c r="DH21" s="28">
        <v>0.113175</v>
      </c>
      <c r="DI21" s="28">
        <v>0.113175</v>
      </c>
      <c r="DJ21" s="28">
        <v>0.113175</v>
      </c>
      <c r="DK21" s="28">
        <v>0.113175</v>
      </c>
      <c r="DL21" s="28">
        <v>0.113175</v>
      </c>
      <c r="DM21" s="28">
        <v>0.113175</v>
      </c>
      <c r="DN21" s="28">
        <v>0.113175</v>
      </c>
      <c r="DO21" s="28">
        <v>0.113175</v>
      </c>
      <c r="DP21" s="28">
        <v>0.113175</v>
      </c>
      <c r="DQ21" s="28">
        <v>0.113175</v>
      </c>
      <c r="DR21" s="28">
        <v>0.113175</v>
      </c>
      <c r="DS21" s="28">
        <v>0.113175</v>
      </c>
      <c r="DT21" s="28">
        <v>0.113175</v>
      </c>
      <c r="DU21" s="28">
        <v>0.113175</v>
      </c>
      <c r="DV21" s="28">
        <v>0.113175</v>
      </c>
      <c r="DW21" s="28">
        <v>0.113175</v>
      </c>
      <c r="DX21" s="28">
        <v>0.113175</v>
      </c>
      <c r="DY21" s="28">
        <v>0.113175</v>
      </c>
      <c r="DZ21" s="28">
        <v>0.113175</v>
      </c>
      <c r="EA21" s="28">
        <v>0.113175</v>
      </c>
      <c r="EB21" s="28">
        <v>0.113175</v>
      </c>
      <c r="EC21" s="28">
        <v>0.113175</v>
      </c>
      <c r="ED21" s="28">
        <v>0.113175</v>
      </c>
      <c r="EE21" s="28">
        <v>0.113175</v>
      </c>
      <c r="EF21" s="28">
        <v>0.113175</v>
      </c>
      <c r="EG21" s="28">
        <v>0.113175</v>
      </c>
      <c r="EH21" s="28">
        <v>0.113175</v>
      </c>
      <c r="EI21" s="28">
        <v>0.113175</v>
      </c>
      <c r="EJ21" s="28">
        <v>0.113175</v>
      </c>
      <c r="EK21" s="28">
        <v>0.113175</v>
      </c>
      <c r="EL21" s="28">
        <v>0.113175</v>
      </c>
      <c r="EM21" s="28">
        <v>0.113175</v>
      </c>
      <c r="EN21" s="28">
        <v>0.113175</v>
      </c>
      <c r="EO21" s="28">
        <v>0.113175</v>
      </c>
      <c r="EP21" s="28">
        <v>0.113175</v>
      </c>
      <c r="EQ21" s="28">
        <v>0.113175</v>
      </c>
      <c r="ER21" s="28">
        <v>0.113175</v>
      </c>
      <c r="ES21" s="28">
        <v>0.113175</v>
      </c>
      <c r="ET21" s="28">
        <v>0.113175</v>
      </c>
      <c r="EU21" s="28">
        <v>0.113175</v>
      </c>
      <c r="EV21" s="28">
        <v>0.113175</v>
      </c>
      <c r="EW21" s="28">
        <v>0.113175</v>
      </c>
      <c r="EX21" s="28">
        <v>0.113175</v>
      </c>
      <c r="EY21" s="28">
        <v>0.113175</v>
      </c>
      <c r="EZ21" s="28">
        <v>0.113175</v>
      </c>
      <c r="FA21" s="28">
        <v>0.113175</v>
      </c>
      <c r="FB21" s="28">
        <v>0.113175</v>
      </c>
      <c r="FC21" s="28">
        <v>0.113175</v>
      </c>
      <c r="FD21" s="28">
        <v>0.113175</v>
      </c>
      <c r="FE21" s="28">
        <v>0.113175</v>
      </c>
      <c r="FF21" s="28">
        <v>0.113175</v>
      </c>
      <c r="FG21" s="28">
        <v>0.113175</v>
      </c>
      <c r="FH21" s="28">
        <v>0.113175</v>
      </c>
      <c r="FI21" s="28">
        <v>0.113175</v>
      </c>
      <c r="FJ21" s="28">
        <v>0.113175</v>
      </c>
      <c r="FK21" s="28">
        <v>0.113175</v>
      </c>
      <c r="FL21" s="28">
        <v>0.113175</v>
      </c>
      <c r="FM21" s="28">
        <v>0.113175</v>
      </c>
      <c r="FN21" s="28">
        <v>0.113175</v>
      </c>
      <c r="FO21" s="28">
        <v>0.113175</v>
      </c>
      <c r="FP21" s="28">
        <v>0.113175</v>
      </c>
      <c r="FQ21" s="28">
        <v>0.113175</v>
      </c>
      <c r="FR21" s="28">
        <v>0.113175</v>
      </c>
      <c r="FS21" s="28">
        <v>0.113175</v>
      </c>
      <c r="FT21" s="28">
        <v>0.113175</v>
      </c>
      <c r="FU21" s="28">
        <v>0.113175</v>
      </c>
      <c r="FV21" s="28">
        <v>0.113175</v>
      </c>
      <c r="FW21" s="28">
        <v>0.113175</v>
      </c>
      <c r="FX21" s="28">
        <v>0.113175</v>
      </c>
      <c r="FY21" s="28">
        <v>0.113175</v>
      </c>
      <c r="FZ21" s="28">
        <v>0.113175</v>
      </c>
      <c r="GA21" s="28">
        <v>0.113175</v>
      </c>
      <c r="GB21" s="28">
        <v>0.113175</v>
      </c>
      <c r="GC21" s="28">
        <v>0.113175</v>
      </c>
      <c r="GD21" s="28">
        <v>0.113175</v>
      </c>
      <c r="GE21" s="28">
        <v>0.113175</v>
      </c>
      <c r="GF21" s="28">
        <v>0.113175</v>
      </c>
      <c r="GG21" s="28">
        <v>0.113175</v>
      </c>
      <c r="GH21" s="28">
        <v>0.113175</v>
      </c>
      <c r="GI21" s="28">
        <v>0.113175</v>
      </c>
      <c r="GJ21" s="28">
        <v>0.113175</v>
      </c>
      <c r="GK21" s="28">
        <v>0.113175</v>
      </c>
      <c r="GL21" s="28">
        <v>0.113175</v>
      </c>
      <c r="GM21" s="28">
        <v>0.113175</v>
      </c>
      <c r="GN21" s="28">
        <v>0.113175</v>
      </c>
      <c r="GO21" s="28">
        <v>0.113175</v>
      </c>
      <c r="GP21" s="28">
        <v>0.113175</v>
      </c>
      <c r="GQ21" s="28">
        <v>0.113175</v>
      </c>
      <c r="GR21" s="28">
        <v>0.113175</v>
      </c>
      <c r="GS21" s="28">
        <v>0.113175</v>
      </c>
      <c r="GT21" s="28">
        <v>0.113175</v>
      </c>
      <c r="GU21" s="28">
        <v>0.113175</v>
      </c>
      <c r="GV21" s="28">
        <v>0.113175</v>
      </c>
      <c r="GW21" s="28">
        <v>0.113175</v>
      </c>
      <c r="GX21" s="28">
        <v>0.113175</v>
      </c>
      <c r="GY21" s="28">
        <v>0.113175</v>
      </c>
      <c r="GZ21" s="28">
        <v>0.113175</v>
      </c>
      <c r="HA21" s="28">
        <v>0.113175</v>
      </c>
      <c r="HB21" s="28">
        <v>0.113175</v>
      </c>
      <c r="HC21" s="28">
        <v>0.113175</v>
      </c>
      <c r="HD21" s="28">
        <v>0.113175</v>
      </c>
      <c r="HE21" s="28">
        <v>0.113175</v>
      </c>
      <c r="HF21" s="28">
        <v>0.113175</v>
      </c>
      <c r="HG21" s="28">
        <v>0.113175</v>
      </c>
      <c r="HH21" s="28">
        <v>0.113175</v>
      </c>
      <c r="HI21" s="28">
        <v>0.113175</v>
      </c>
      <c r="HJ21" s="28">
        <v>0.113175</v>
      </c>
      <c r="HK21" s="28">
        <v>0.113175</v>
      </c>
      <c r="HL21" s="28">
        <v>0.113175</v>
      </c>
      <c r="HM21" s="28">
        <v>0.113175</v>
      </c>
      <c r="HN21" s="28">
        <v>0.113175</v>
      </c>
      <c r="HO21" s="28">
        <v>0.113175</v>
      </c>
      <c r="HP21" s="28">
        <v>0.113175</v>
      </c>
      <c r="HQ21" s="28">
        <v>0.113175</v>
      </c>
      <c r="HR21" s="28">
        <v>0.113175</v>
      </c>
      <c r="HS21" s="28">
        <v>0.113175</v>
      </c>
      <c r="HT21" s="28">
        <v>0.113175</v>
      </c>
      <c r="HU21" s="28">
        <v>0.113175</v>
      </c>
      <c r="HV21" s="28">
        <v>0.113175</v>
      </c>
      <c r="HW21" s="28">
        <v>0.113175</v>
      </c>
      <c r="HX21" s="28">
        <v>0.113175</v>
      </c>
      <c r="HY21" s="28">
        <v>0.113175</v>
      </c>
      <c r="HZ21" s="28">
        <v>0.113175</v>
      </c>
      <c r="IA21" s="28">
        <v>0.113175</v>
      </c>
      <c r="IB21" s="28">
        <v>0.113175</v>
      </c>
      <c r="IC21" s="28">
        <v>0.113175</v>
      </c>
      <c r="ID21" s="28">
        <v>0.113175</v>
      </c>
      <c r="IE21" s="28">
        <v>0.113175</v>
      </c>
      <c r="IF21" s="28">
        <v>0.113175</v>
      </c>
      <c r="IG21" s="28">
        <v>0.113175</v>
      </c>
      <c r="IH21" s="28">
        <v>0.113175</v>
      </c>
      <c r="II21" s="28">
        <v>0.113175</v>
      </c>
      <c r="IJ21" s="28">
        <v>0.113175</v>
      </c>
      <c r="IK21" s="28">
        <v>0.113175</v>
      </c>
      <c r="IL21" s="28">
        <v>0.113175</v>
      </c>
      <c r="IM21" s="28">
        <v>0.113175</v>
      </c>
      <c r="IN21" s="28">
        <v>0.113175</v>
      </c>
      <c r="IO21" s="28">
        <v>0.113175</v>
      </c>
      <c r="IP21" s="28">
        <v>0.113175</v>
      </c>
      <c r="IQ21" s="28">
        <v>0.113175</v>
      </c>
      <c r="IR21" s="28">
        <v>0.113175</v>
      </c>
      <c r="IS21" s="28">
        <v>0.113175</v>
      </c>
      <c r="IT21" s="28">
        <v>0.113175</v>
      </c>
      <c r="IU21" s="28">
        <v>0.113175</v>
      </c>
      <c r="IV21" s="28">
        <v>0.113175</v>
      </c>
      <c r="IW21" s="28">
        <v>0.113175</v>
      </c>
      <c r="IX21" s="28">
        <v>0.113175</v>
      </c>
      <c r="IY21" s="28">
        <v>0.113175</v>
      </c>
      <c r="IZ21" s="28">
        <v>0.113175</v>
      </c>
      <c r="JA21" s="28">
        <v>0.113175</v>
      </c>
      <c r="JB21" s="28">
        <v>0.113175</v>
      </c>
      <c r="JC21" s="28">
        <v>0.113175</v>
      </c>
      <c r="JD21" s="28">
        <v>0.113175</v>
      </c>
      <c r="JE21" s="28">
        <v>0.113175</v>
      </c>
      <c r="JF21" s="28">
        <v>0.113175</v>
      </c>
      <c r="JG21" s="28">
        <v>0.113175</v>
      </c>
      <c r="JH21" s="28">
        <v>0.113175</v>
      </c>
      <c r="JI21" s="28">
        <v>0.113175</v>
      </c>
      <c r="JJ21" s="28">
        <v>0.113175</v>
      </c>
      <c r="JK21" s="28">
        <v>0.113175</v>
      </c>
      <c r="JL21" s="28">
        <v>0.113175</v>
      </c>
      <c r="JM21" s="28">
        <v>0.113175</v>
      </c>
      <c r="JN21" s="28">
        <v>0.113175</v>
      </c>
      <c r="JO21" s="28">
        <v>0.113175</v>
      </c>
      <c r="JP21" s="28">
        <v>0.113175</v>
      </c>
      <c r="JQ21" s="28">
        <v>0.113175</v>
      </c>
      <c r="JR21" s="28">
        <v>0.113175</v>
      </c>
      <c r="JS21" s="28">
        <v>0.113175</v>
      </c>
      <c r="JT21" s="28">
        <v>0.113175</v>
      </c>
      <c r="JU21" s="28">
        <v>0.113175</v>
      </c>
      <c r="JV21" s="28">
        <v>0.113175</v>
      </c>
      <c r="JW21" s="28">
        <v>0.113175</v>
      </c>
      <c r="JX21" s="28">
        <v>0.113175</v>
      </c>
      <c r="JY21" s="28">
        <v>0.113175</v>
      </c>
      <c r="JZ21" s="28">
        <v>0.113175</v>
      </c>
      <c r="KA21" s="28">
        <v>0.113175</v>
      </c>
      <c r="KB21" s="28">
        <v>0.113175</v>
      </c>
      <c r="KC21" s="28">
        <v>0.113175</v>
      </c>
      <c r="KD21" s="28">
        <v>0.113175</v>
      </c>
      <c r="KE21" s="28">
        <v>0.113175</v>
      </c>
      <c r="KF21" s="28">
        <v>0.113175</v>
      </c>
      <c r="KG21" s="28">
        <v>0.113175</v>
      </c>
      <c r="KH21" s="28">
        <v>0.113175</v>
      </c>
      <c r="KI21" s="28">
        <v>0.113175</v>
      </c>
      <c r="KJ21" s="28">
        <v>0.113175</v>
      </c>
      <c r="KK21" s="28">
        <v>0.113175</v>
      </c>
      <c r="KL21" s="28">
        <v>0.113175</v>
      </c>
      <c r="KM21" s="28">
        <v>0.113175</v>
      </c>
      <c r="KN21" s="28">
        <v>0.113175</v>
      </c>
      <c r="KO21" s="28">
        <v>0.113175</v>
      </c>
      <c r="KP21" s="28">
        <v>0.113175</v>
      </c>
      <c r="KQ21" s="28">
        <v>0.113175</v>
      </c>
      <c r="KR21" s="28">
        <v>0.113175</v>
      </c>
      <c r="KS21" s="28">
        <v>0.113175</v>
      </c>
      <c r="KT21" s="28">
        <v>0.113175</v>
      </c>
      <c r="KU21" s="28">
        <v>0.113175</v>
      </c>
      <c r="KV21" s="28">
        <v>0.113175</v>
      </c>
      <c r="KW21" s="28">
        <v>0.113175</v>
      </c>
      <c r="KX21" s="28">
        <v>0.113175</v>
      </c>
      <c r="KY21" s="28">
        <v>0.113175</v>
      </c>
      <c r="KZ21" s="28">
        <v>0.113175</v>
      </c>
      <c r="LA21" s="28">
        <v>0.113175</v>
      </c>
      <c r="LB21" s="28">
        <v>0.113175</v>
      </c>
      <c r="LC21" s="28">
        <v>0.113175</v>
      </c>
      <c r="LD21" s="28">
        <v>0.113175</v>
      </c>
      <c r="LE21" s="28">
        <v>0.113175</v>
      </c>
      <c r="LF21" s="28">
        <v>0.113175</v>
      </c>
      <c r="LG21" s="28">
        <v>0.113175</v>
      </c>
      <c r="LH21" s="28">
        <v>0.113175</v>
      </c>
      <c r="LI21" s="28">
        <v>0.113175</v>
      </c>
      <c r="LJ21" s="28">
        <v>0.113175</v>
      </c>
      <c r="LK21" s="28">
        <v>0.113175</v>
      </c>
      <c r="LL21" s="28">
        <v>0.113175</v>
      </c>
      <c r="LM21" s="28">
        <v>0.113175</v>
      </c>
      <c r="LN21" s="28">
        <v>0.113175</v>
      </c>
      <c r="LO21" s="28">
        <v>0.113175</v>
      </c>
      <c r="LP21" s="28">
        <v>0.113175</v>
      </c>
      <c r="LQ21" s="28">
        <v>0.113175</v>
      </c>
      <c r="LR21" s="28">
        <v>0.113175</v>
      </c>
      <c r="LS21" s="28">
        <v>0.113175</v>
      </c>
      <c r="LT21" s="28">
        <v>0.113175</v>
      </c>
      <c r="LU21" s="28">
        <v>0.113175</v>
      </c>
      <c r="LV21" s="28">
        <v>0.113175</v>
      </c>
      <c r="LW21" s="28">
        <v>0.113175</v>
      </c>
      <c r="LX21" s="28">
        <v>0.113175</v>
      </c>
      <c r="LY21" s="28">
        <v>0.113175</v>
      </c>
      <c r="LZ21" s="28">
        <v>0.113175</v>
      </c>
      <c r="MA21" s="28">
        <v>0.113175</v>
      </c>
      <c r="MB21" s="28">
        <v>0.113175</v>
      </c>
      <c r="MC21" s="28">
        <v>0.113175</v>
      </c>
      <c r="MD21" s="28">
        <v>0.113175</v>
      </c>
      <c r="ME21" s="28">
        <v>0.113175</v>
      </c>
      <c r="MF21" s="28">
        <v>0.113175</v>
      </c>
      <c r="MG21" s="28">
        <v>0.113175</v>
      </c>
      <c r="MH21" s="28">
        <v>0.113175</v>
      </c>
      <c r="MI21" s="28">
        <v>0.113175</v>
      </c>
      <c r="MJ21" s="28">
        <v>0.113175</v>
      </c>
      <c r="MK21" s="28">
        <v>0.113175</v>
      </c>
      <c r="ML21" s="28">
        <v>0.113175</v>
      </c>
      <c r="MM21" s="28">
        <v>0.113175</v>
      </c>
      <c r="MN21" s="28">
        <v>0.113175</v>
      </c>
      <c r="MO21" s="28">
        <v>0.113175</v>
      </c>
      <c r="MP21" s="28">
        <v>0.113175</v>
      </c>
      <c r="MQ21" s="28">
        <v>0.113175</v>
      </c>
      <c r="MR21" s="28">
        <v>0.113175</v>
      </c>
      <c r="MS21" s="28">
        <v>0.113175</v>
      </c>
      <c r="MT21" s="28">
        <v>0.113175</v>
      </c>
      <c r="MU21" s="28">
        <v>0.113175</v>
      </c>
      <c r="MV21" s="28">
        <v>0.113175</v>
      </c>
      <c r="MW21" s="28">
        <v>0.113175</v>
      </c>
      <c r="MX21" s="28">
        <v>0.113175</v>
      </c>
      <c r="MY21" s="28">
        <v>0.113175</v>
      </c>
      <c r="MZ21" s="28">
        <v>0.113175</v>
      </c>
      <c r="NA21" s="28">
        <v>0.113175</v>
      </c>
      <c r="NB21" s="28">
        <v>0.113175</v>
      </c>
      <c r="NC21" s="28">
        <v>0.113175</v>
      </c>
      <c r="ND21" s="28">
        <v>0.113175</v>
      </c>
    </row>
    <row r="22" spans="1:368" ht="48.75" customHeight="1">
      <c r="A22" s="27" t="s">
        <v>387</v>
      </c>
      <c r="B22" s="27" t="s">
        <v>381</v>
      </c>
      <c r="C22" s="17" t="s">
        <v>379</v>
      </c>
      <c r="D22" s="28">
        <v>1.3204</v>
      </c>
      <c r="E22" s="28">
        <v>1.3705000000000001</v>
      </c>
      <c r="F22" s="28">
        <v>1.3849</v>
      </c>
      <c r="G22" s="28">
        <v>1.4680144160000013</v>
      </c>
      <c r="H22" s="28">
        <v>1.3497453420000007</v>
      </c>
      <c r="I22" s="28">
        <v>1.4705696060000002</v>
      </c>
      <c r="J22" s="28">
        <v>1.349627862</v>
      </c>
      <c r="K22" s="28">
        <v>1.4688074059999998</v>
      </c>
      <c r="L22" s="28">
        <v>1.3496454839999998</v>
      </c>
      <c r="M22" s="28">
        <v>1.3483179600000004</v>
      </c>
      <c r="N22" s="28">
        <v>1.4679732979999998</v>
      </c>
      <c r="O22" s="28">
        <v>1.3495338779999999</v>
      </c>
      <c r="P22" s="28">
        <v>1.4582224580000003</v>
      </c>
      <c r="Q22" s="28">
        <v>1.3496866020000005</v>
      </c>
      <c r="R22" s="28">
        <v>1.4566482260000002</v>
      </c>
      <c r="S22" s="28">
        <v>1.34952213</v>
      </c>
      <c r="T22" s="28">
        <v>1.3586209560000007</v>
      </c>
      <c r="U22" s="28">
        <v>1.3496748539999996</v>
      </c>
      <c r="V22" s="28">
        <v>1.3547264939999997</v>
      </c>
      <c r="W22" s="28">
        <v>1.3481711099999991</v>
      </c>
      <c r="X22" s="28">
        <v>1.355008446</v>
      </c>
      <c r="Y22" s="28">
        <v>1.3545267779999997</v>
      </c>
      <c r="Z22" s="28">
        <v>1.3482298500000003</v>
      </c>
      <c r="AA22" s="28">
        <v>1.5571993579999999</v>
      </c>
      <c r="AB22" s="28">
        <v>1.5572698460000001</v>
      </c>
      <c r="AC22" s="28">
        <v>1.5574578140000004</v>
      </c>
      <c r="AD22" s="28">
        <v>1.5878263939999993</v>
      </c>
      <c r="AE22" s="28">
        <v>1.5733234879999998</v>
      </c>
      <c r="AF22" s="28">
        <v>1.5571288699999986</v>
      </c>
      <c r="AG22" s="28">
        <v>1.5774294139999998</v>
      </c>
      <c r="AH22" s="29">
        <v>0.38579452999999997</v>
      </c>
      <c r="AI22" s="29">
        <v>0.38914270999999995</v>
      </c>
      <c r="AJ22" s="28">
        <v>1.4565189980000004</v>
      </c>
      <c r="AK22" s="28">
        <v>1.4566717220000001</v>
      </c>
      <c r="AL22" s="28">
        <v>1.4566717219999996</v>
      </c>
      <c r="AM22" s="28">
        <v>1.4579405059999999</v>
      </c>
      <c r="AN22" s="28">
        <v>1.5749329639999996</v>
      </c>
      <c r="AO22" s="28">
        <v>1.3565239379999996</v>
      </c>
      <c r="AP22" s="28">
        <v>1.5607237580000004</v>
      </c>
      <c r="AQ22" s="28">
        <v>1.5607942459999997</v>
      </c>
      <c r="AR22" s="28">
        <v>1.5610115839999996</v>
      </c>
      <c r="AS22" s="29">
        <v>0.39464077400000003</v>
      </c>
      <c r="AT22" s="28">
        <v>1.5664920259999997</v>
      </c>
      <c r="AU22" s="28">
        <v>1.3543975500000007</v>
      </c>
      <c r="AV22" s="28">
        <v>1.5601128619999993</v>
      </c>
      <c r="AW22" s="28">
        <v>1.5961439780000002</v>
      </c>
      <c r="AX22" s="28">
        <v>1.3470315539999997</v>
      </c>
      <c r="AY22" s="28">
        <v>1.4638967419999986</v>
      </c>
      <c r="AZ22" s="28">
        <v>1.5606121519999996</v>
      </c>
      <c r="BA22" s="28">
        <v>1.4769605179999996</v>
      </c>
      <c r="BB22" s="28">
        <v>1.5610174579999996</v>
      </c>
      <c r="BC22" s="28">
        <v>1.5174000000000001</v>
      </c>
      <c r="BD22" s="28">
        <v>1.5717610040000014</v>
      </c>
      <c r="BE22" s="28">
        <v>1.5241</v>
      </c>
      <c r="BF22" s="28">
        <v>1.5611936780000009</v>
      </c>
      <c r="BG22" s="28">
        <v>1.5145</v>
      </c>
      <c r="BH22" s="28">
        <v>1.4747812640000002</v>
      </c>
      <c r="BI22" s="28">
        <v>1.4757211040000002</v>
      </c>
      <c r="BJ22" s="28">
        <v>1.4661934759999997</v>
      </c>
      <c r="BK22" s="28">
        <v>1.4763437480000003</v>
      </c>
      <c r="BL22" s="28">
        <v>1.460131508000001</v>
      </c>
      <c r="BM22" s="28">
        <v>1.3463325479999995</v>
      </c>
      <c r="BN22" s="28">
        <v>1.3504854660000007</v>
      </c>
      <c r="BO22" s="28">
        <v>1.4778298699999994</v>
      </c>
      <c r="BP22" s="28">
        <v>1.4739001640000005</v>
      </c>
      <c r="BQ22" s="28">
        <v>1.4697942379999995</v>
      </c>
      <c r="BR22" s="28">
        <v>1.345304598</v>
      </c>
      <c r="BS22" s="28">
        <v>1.3441356719999993</v>
      </c>
      <c r="BT22" s="28">
        <v>1.3370202999999998</v>
      </c>
      <c r="BU22" s="28">
        <v>1.3347685999999999</v>
      </c>
      <c r="BV22" s="28">
        <v>1.3491461939999996</v>
      </c>
      <c r="BW22" s="28">
        <v>1.3500742859999999</v>
      </c>
      <c r="BX22" s="28">
        <v>1.3455689279999996</v>
      </c>
      <c r="BY22" s="28">
        <v>1.3455806760000004</v>
      </c>
      <c r="BZ22" s="28">
        <v>1.3463325479999995</v>
      </c>
      <c r="CA22" s="28">
        <v>1.3434484139999998</v>
      </c>
      <c r="CB22" s="28">
        <v>1.3460094780000003</v>
      </c>
      <c r="CC22" s="28">
        <v>1.3455454319999998</v>
      </c>
      <c r="CD22" s="28">
        <v>1.32165</v>
      </c>
      <c r="CE22" s="28">
        <v>1.3460682179999999</v>
      </c>
      <c r="CF22" s="28">
        <v>1.3444763639999999</v>
      </c>
      <c r="CG22" s="28">
        <v>0.67560790000000004</v>
      </c>
      <c r="CH22" s="28">
        <v>1.3446408359999995</v>
      </c>
      <c r="CI22" s="28">
        <v>1.3451753700000002</v>
      </c>
      <c r="CJ22" s="28">
        <v>1.4566599740000001</v>
      </c>
      <c r="CK22" s="28">
        <v>1.4637557659999998</v>
      </c>
      <c r="CL22" s="28">
        <v>1.4585161579999997</v>
      </c>
      <c r="CM22" s="28">
        <v>1.4684079739999998</v>
      </c>
      <c r="CN22" s="28">
        <v>1.4594325020000007</v>
      </c>
      <c r="CO22" s="28">
        <v>1.4593855100000002</v>
      </c>
      <c r="CP22" s="28">
        <v>1.5653759660000002</v>
      </c>
      <c r="CQ22" s="28">
        <v>1.5662453179999991</v>
      </c>
      <c r="CR22" s="28">
        <v>1.3393601100000005</v>
      </c>
      <c r="CS22" s="28">
        <v>1.3407228780000005</v>
      </c>
      <c r="CT22" s="28">
        <v>1.4566247300000004</v>
      </c>
      <c r="CU22" s="28">
        <v>1.341627474</v>
      </c>
      <c r="CV22" s="28">
        <v>1.3393953539999992</v>
      </c>
      <c r="CW22" s="28">
        <v>1.3406758860000001</v>
      </c>
      <c r="CX22" s="28">
        <v>1.4510091859999998</v>
      </c>
      <c r="CY22" s="29">
        <v>0.58740000000000003</v>
      </c>
      <c r="CZ22" s="29">
        <v>0.59130000000000005</v>
      </c>
      <c r="DA22" s="28">
        <v>1.3586209560000007</v>
      </c>
      <c r="DB22" s="28">
        <v>1.4589390859999996</v>
      </c>
      <c r="DC22" s="28">
        <v>1.4576468059999999</v>
      </c>
      <c r="DD22" s="28">
        <v>1.4581754659999999</v>
      </c>
      <c r="DE22" s="28">
        <v>1.456472006</v>
      </c>
      <c r="DF22" s="28">
        <v>1.3585504679999996</v>
      </c>
      <c r="DG22" s="28">
        <v>1.4591153059999999</v>
      </c>
      <c r="DH22" s="28">
        <v>1.4595969740000003</v>
      </c>
      <c r="DI22" s="28">
        <v>1.4565659900000001</v>
      </c>
      <c r="DJ22" s="28">
        <v>1.4586806299999999</v>
      </c>
      <c r="DK22" s="28">
        <v>1.349627862</v>
      </c>
      <c r="DL22" s="28">
        <v>1.34793615</v>
      </c>
      <c r="DM22" s="28">
        <v>1.3445409780000004</v>
      </c>
      <c r="DN22" s="28">
        <v>1.3497453419999998</v>
      </c>
      <c r="DO22" s="28">
        <v>1.3495515000000007</v>
      </c>
      <c r="DP22" s="28">
        <v>1.3542624480000001</v>
      </c>
      <c r="DQ22" s="28">
        <v>1.5674671100000019</v>
      </c>
      <c r="DR22" s="28">
        <v>1.564864928</v>
      </c>
      <c r="DS22" s="28">
        <v>1.5657342800000007</v>
      </c>
      <c r="DT22" s="28">
        <v>1.4695005380000004</v>
      </c>
      <c r="DU22" s="28">
        <v>1.4676032360000002</v>
      </c>
      <c r="DV22" s="28">
        <v>1.4694417980000007</v>
      </c>
      <c r="DW22" s="28">
        <v>1.464813085999999</v>
      </c>
      <c r="DX22" s="29">
        <v>0.58799999999999997</v>
      </c>
      <c r="DY22" s="28">
        <v>1.5613170319999998</v>
      </c>
      <c r="DZ22" s="28">
        <v>1.3413455219999997</v>
      </c>
      <c r="EA22" s="28">
        <v>1.3412397899999997</v>
      </c>
      <c r="EB22" s="29">
        <v>0.6925</v>
      </c>
      <c r="EC22" s="29">
        <v>0.39539999999999997</v>
      </c>
      <c r="ED22" s="28">
        <v>1.4651420299999989</v>
      </c>
      <c r="EE22" s="29">
        <v>0.39263186600000005</v>
      </c>
      <c r="EF22" s="29">
        <v>0.69399999999999995</v>
      </c>
      <c r="EG22" s="28">
        <v>1.4698412300000001</v>
      </c>
      <c r="EH22" s="28">
        <v>1.4875278440000002</v>
      </c>
      <c r="EI22" s="29">
        <v>0.61150000000000004</v>
      </c>
      <c r="EJ22" s="29">
        <v>0.59250000000000003</v>
      </c>
      <c r="EK22" s="28">
        <v>1.4681612660000001</v>
      </c>
      <c r="EL22" s="28">
        <v>1.4590800620000002</v>
      </c>
      <c r="EM22" s="28">
        <v>1.4686194379999997</v>
      </c>
      <c r="EN22" s="28">
        <v>1.4685548240000001</v>
      </c>
      <c r="EO22" s="28">
        <v>1.4662404679999994</v>
      </c>
      <c r="EP22" s="28">
        <v>1.4696297659999993</v>
      </c>
      <c r="EQ22" s="28">
        <v>1.3440886799999996</v>
      </c>
      <c r="ER22" s="28">
        <v>1.3453280939999999</v>
      </c>
      <c r="ES22" s="28">
        <v>1.3369693920000001</v>
      </c>
      <c r="ET22" s="28">
        <v>1.4647249760000005</v>
      </c>
      <c r="EU22" s="28">
        <v>1.4735594719999998</v>
      </c>
      <c r="EV22" s="28">
        <v>1.4774833039999995</v>
      </c>
      <c r="EW22" s="28">
        <v>1.3454044559999985</v>
      </c>
      <c r="EX22" s="28">
        <v>1.350362112</v>
      </c>
      <c r="EY22" s="28">
        <v>1.3510669919999996</v>
      </c>
      <c r="EZ22" s="28">
        <v>1.352500247999999</v>
      </c>
      <c r="FA22" s="28">
        <v>1.3444352460000002</v>
      </c>
      <c r="FB22" s="28">
        <v>1.3462855559999998</v>
      </c>
      <c r="FC22" s="28">
        <v>1.344905166</v>
      </c>
      <c r="FD22" s="28">
        <v>1.3303631</v>
      </c>
      <c r="FE22" s="28">
        <v>1.3444763639999999</v>
      </c>
      <c r="FF22" s="28">
        <v>1.3347685999999999</v>
      </c>
      <c r="FG22" s="28">
        <v>1.3347685999999999</v>
      </c>
      <c r="FH22" s="28">
        <v>1.3446408360000013</v>
      </c>
      <c r="FI22" s="28">
        <v>1.3446937019999998</v>
      </c>
      <c r="FJ22" s="28">
        <v>1.3341812</v>
      </c>
      <c r="FK22" s="29">
        <v>0.39411211400000001</v>
      </c>
      <c r="FL22" s="29">
        <v>0.41892389000000008</v>
      </c>
      <c r="FM22" s="29">
        <v>0.3980946860000002</v>
      </c>
      <c r="FN22" s="29">
        <v>0.39829440200000027</v>
      </c>
      <c r="FO22" s="28">
        <v>1.3561186320000005</v>
      </c>
      <c r="FP22" s="28">
        <v>1.3498863180000005</v>
      </c>
      <c r="FQ22" s="28">
        <v>1.3548674700000003</v>
      </c>
      <c r="FR22" s="28">
        <v>1.3392191339999999</v>
      </c>
      <c r="FS22" s="28">
        <v>1.358491728</v>
      </c>
      <c r="FT22" s="28">
        <v>1.4715916820000003</v>
      </c>
      <c r="FU22" s="28">
        <v>1.3507204260000005</v>
      </c>
      <c r="FV22" s="28">
        <v>1.4657353039999992</v>
      </c>
      <c r="FW22" s="28">
        <v>1.4699939540000004</v>
      </c>
      <c r="FX22" s="28">
        <v>1.4675151260000001</v>
      </c>
      <c r="FY22" s="28">
        <v>1.4624693600000009</v>
      </c>
      <c r="FZ22" s="28">
        <v>1.4563780219999989</v>
      </c>
      <c r="GA22" s="28">
        <v>1.4805201619999997</v>
      </c>
      <c r="GB22" s="28">
        <v>1.4914105579999994</v>
      </c>
      <c r="GC22" s="28">
        <v>1.4802264619999996</v>
      </c>
      <c r="GD22" s="28">
        <v>1.5789155359999998</v>
      </c>
      <c r="GE22" s="28">
        <v>1.565299604</v>
      </c>
      <c r="GF22" s="28">
        <v>1.5781930339999997</v>
      </c>
      <c r="GG22" s="28">
        <v>1.5662570659999999</v>
      </c>
      <c r="GH22" s="28">
        <v>1.3475719620000004</v>
      </c>
      <c r="GI22" s="28">
        <v>1.5617517080000005</v>
      </c>
      <c r="GJ22" s="28">
        <v>1.3449874020000001</v>
      </c>
      <c r="GK22" s="28">
        <v>1.3407463740000003</v>
      </c>
      <c r="GL22" s="28">
        <v>1.3383204119999994</v>
      </c>
      <c r="GM22" s="28">
        <v>1.347959645999999</v>
      </c>
      <c r="GN22" s="28">
        <v>1.4516200819999991</v>
      </c>
      <c r="GO22" s="28">
        <v>1.4715681860000014</v>
      </c>
      <c r="GP22" s="28">
        <v>1.5938178740000002</v>
      </c>
      <c r="GQ22" s="28">
        <v>1.4672684180000004</v>
      </c>
      <c r="GR22" s="28">
        <v>1.3489053599999998</v>
      </c>
      <c r="GS22" s="28">
        <v>1.5930131359999999</v>
      </c>
      <c r="GT22" s="28">
        <v>1.4706459680000012</v>
      </c>
      <c r="GU22" s="28">
        <v>1.4594442499999989</v>
      </c>
      <c r="GV22" s="28">
        <v>1.4705578579999994</v>
      </c>
      <c r="GW22" s="28">
        <v>1.4805025400000007</v>
      </c>
      <c r="GX22" s="28">
        <v>1.4733832519999994</v>
      </c>
      <c r="GY22" s="28">
        <v>1.4784936319999999</v>
      </c>
      <c r="GZ22" s="28">
        <v>1.4632447279999996</v>
      </c>
      <c r="HA22" s="28">
        <v>1.4855952980000005</v>
      </c>
      <c r="HB22" s="28">
        <v>1.4591388020000013</v>
      </c>
      <c r="HC22" s="28">
        <v>1.3424145899999995</v>
      </c>
      <c r="HD22" s="28">
        <v>1.4752746799999996</v>
      </c>
      <c r="HE22" s="28">
        <v>1.4548860260000001</v>
      </c>
      <c r="HF22" s="28">
        <v>1.3362821339999997</v>
      </c>
      <c r="HG22" s="28">
        <v>1.3258616579999996</v>
      </c>
      <c r="HH22" s="28">
        <v>1.3524238860000004</v>
      </c>
      <c r="HI22" s="28">
        <v>1.3316651699999995</v>
      </c>
      <c r="HJ22" s="28">
        <v>1.45192553</v>
      </c>
      <c r="HK22" s="28">
        <v>1.3410518220000003</v>
      </c>
      <c r="HL22" s="28">
        <v>1.4675327479999991</v>
      </c>
      <c r="HM22" s="28">
        <v>1.3570878420000003</v>
      </c>
      <c r="HN22" s="28">
        <v>1.3412632860000004</v>
      </c>
      <c r="HO22" s="28">
        <v>1.3559189159999994</v>
      </c>
      <c r="HP22" s="28">
        <v>1.3382146799999994</v>
      </c>
      <c r="HQ22" s="28">
        <v>1.3529114279999999</v>
      </c>
      <c r="HR22" s="28">
        <v>1.4566952179999999</v>
      </c>
      <c r="HS22" s="28">
        <v>1.3492636740000004</v>
      </c>
      <c r="HT22" s="28">
        <v>1.4693066959999992</v>
      </c>
      <c r="HU22" s="28">
        <v>1.3448522999999999</v>
      </c>
      <c r="HV22" s="28">
        <v>1.3468200900000007</v>
      </c>
      <c r="HW22" s="28">
        <v>1.4654004860000003</v>
      </c>
      <c r="HX22" s="28">
        <v>1.474170368</v>
      </c>
      <c r="HY22" s="28">
        <v>1.4710571480000005</v>
      </c>
      <c r="HZ22" s="28">
        <v>1.4753745379999996</v>
      </c>
      <c r="IA22" s="28">
        <v>1.4569184300000011</v>
      </c>
      <c r="IB22" s="28">
        <v>1.4565424940000002</v>
      </c>
      <c r="IC22" s="28">
        <v>1.4645781260000008</v>
      </c>
      <c r="ID22" s="28">
        <v>1.4565189980000004</v>
      </c>
      <c r="IE22" s="28">
        <v>1.45697717</v>
      </c>
      <c r="IF22" s="28">
        <v>1.460066893999999</v>
      </c>
      <c r="IG22" s="28">
        <v>1.4600786419999998</v>
      </c>
      <c r="IH22" s="29">
        <v>0.41019120999999997</v>
      </c>
      <c r="II22" s="29">
        <v>0.38714554999999967</v>
      </c>
      <c r="IJ22" s="29">
        <v>0.38587676600000015</v>
      </c>
      <c r="IK22" s="29">
        <v>0.3887667740000002</v>
      </c>
      <c r="IL22" s="29">
        <v>0.38935417399999994</v>
      </c>
      <c r="IM22" s="28">
        <v>1.3498040820000003</v>
      </c>
      <c r="IN22" s="28">
        <v>1.3494692640000006</v>
      </c>
      <c r="IO22" s="28">
        <v>1.4634855620000002</v>
      </c>
      <c r="IP22" s="28">
        <v>1.3462444380000009</v>
      </c>
      <c r="IQ22" s="28">
        <v>1.4676972200000011</v>
      </c>
      <c r="IR22" s="28">
        <v>1.4668748599999992</v>
      </c>
      <c r="IS22" s="28">
        <v>1.3411693019999995</v>
      </c>
      <c r="IT22" s="28">
        <v>1.4705402359999995</v>
      </c>
      <c r="IU22" s="28">
        <v>1.3555606020000006</v>
      </c>
      <c r="IV22" s="28">
        <v>1.3392308819999998</v>
      </c>
      <c r="IW22" s="28">
        <v>1.464983432000001</v>
      </c>
      <c r="IX22" s="28">
        <v>1.3459096200000003</v>
      </c>
      <c r="IY22" s="28">
        <v>1.3424909519999999</v>
      </c>
      <c r="IZ22" s="28">
        <v>1.4675033780000002</v>
      </c>
      <c r="JA22" s="28">
        <v>1.3228</v>
      </c>
      <c r="JB22" s="28">
        <v>1.3434249179999991</v>
      </c>
      <c r="JC22" s="28">
        <v>1.4694183019999991</v>
      </c>
      <c r="JD22" s="28">
        <v>1.4648189599999997</v>
      </c>
      <c r="JE22" s="28">
        <v>1.4671039459999993</v>
      </c>
      <c r="JF22" s="28">
        <v>1.4540989100000012</v>
      </c>
      <c r="JG22" s="28">
        <v>1.4605779320000001</v>
      </c>
      <c r="JH22" s="28">
        <v>1.5753558919999995</v>
      </c>
      <c r="JI22" s="28">
        <v>1.4634796880000003</v>
      </c>
      <c r="JJ22" s="28">
        <v>1.5858703520000006</v>
      </c>
      <c r="JK22" s="28">
        <v>1.4615060239999993</v>
      </c>
      <c r="JL22" s="28">
        <v>1.4660407520000001</v>
      </c>
      <c r="JM22" s="28">
        <v>1.5745922719999998</v>
      </c>
      <c r="JN22" s="28">
        <v>1.585735249999999</v>
      </c>
      <c r="JO22" s="28">
        <v>1.5576222859999997</v>
      </c>
      <c r="JP22" s="28">
        <v>1.4680907779999988</v>
      </c>
      <c r="JQ22" s="28">
        <v>1.474152746000001</v>
      </c>
      <c r="JR22" s="28">
        <v>1.4563897699999997</v>
      </c>
      <c r="JS22" s="28">
        <v>1.4641140799999994</v>
      </c>
      <c r="JT22" s="28">
        <v>1.4488240580000005</v>
      </c>
      <c r="JU22" s="28">
        <v>1.4491177579999999</v>
      </c>
      <c r="JV22" s="28">
        <v>1.4688955160000001</v>
      </c>
      <c r="JW22" s="28">
        <v>1.4770779979999995</v>
      </c>
      <c r="JX22" s="28">
        <v>1.3477540560000008</v>
      </c>
      <c r="JY22" s="28">
        <v>1.3478127960000001</v>
      </c>
      <c r="JZ22" s="28">
        <v>1.3500390420000001</v>
      </c>
      <c r="KA22" s="28">
        <v>1.3480301340000003</v>
      </c>
      <c r="KB22" s="28">
        <v>1.3494457680000007</v>
      </c>
      <c r="KC22" s="28">
        <v>1.3534988279999993</v>
      </c>
      <c r="KD22" s="28">
        <v>1.3397712899999996</v>
      </c>
      <c r="KE22" s="28">
        <v>1.3412221679999998</v>
      </c>
      <c r="KF22" s="28">
        <v>1.3588559159999996</v>
      </c>
      <c r="KG22" s="28">
        <v>1.3590850020000003</v>
      </c>
      <c r="KH22" s="28">
        <v>1.358603333999999</v>
      </c>
      <c r="KI22" s="28">
        <v>1.3854</v>
      </c>
      <c r="KJ22" s="28">
        <v>1.3480477560000002</v>
      </c>
      <c r="KK22" s="28">
        <v>1.3627</v>
      </c>
      <c r="KL22" s="28">
        <v>1.471227493999999</v>
      </c>
      <c r="KM22" s="29">
        <v>0.38766246200000021</v>
      </c>
      <c r="KN22" s="29">
        <v>0.38601774200000011</v>
      </c>
      <c r="KO22" s="29">
        <v>0.39575683399999995</v>
      </c>
      <c r="KP22" s="29">
        <v>0.39532215800000003</v>
      </c>
      <c r="KQ22" s="29">
        <v>0.394535042</v>
      </c>
      <c r="KR22" s="29">
        <v>0.39446455400000019</v>
      </c>
      <c r="KS22" s="29">
        <v>0.38870803400000026</v>
      </c>
      <c r="KT22" s="29">
        <v>0.38859055400000014</v>
      </c>
      <c r="KU22" s="29">
        <v>0.38775644600000009</v>
      </c>
      <c r="KV22" s="29">
        <v>0.3879679100000003</v>
      </c>
      <c r="KW22" s="29">
        <v>0.38553607399999995</v>
      </c>
      <c r="KX22" s="29">
        <v>0.38874327799999997</v>
      </c>
      <c r="KY22" s="28">
        <v>1.5517717819999994</v>
      </c>
      <c r="KZ22" s="29">
        <v>0.38877852200000013</v>
      </c>
      <c r="LA22" s="29">
        <v>0.39504020599999995</v>
      </c>
      <c r="LB22" s="29">
        <v>0.3914453180000001</v>
      </c>
      <c r="LC22" s="29">
        <v>0.39511069400000004</v>
      </c>
      <c r="LD22" s="29">
        <v>0.39101064199999996</v>
      </c>
      <c r="LE22" s="29">
        <v>0.38702807000000022</v>
      </c>
      <c r="LF22" s="28">
        <v>1.4668161199999998</v>
      </c>
      <c r="LG22" s="28">
        <v>1.464360788</v>
      </c>
      <c r="LH22" s="28">
        <v>1.3505148359999997</v>
      </c>
      <c r="LI22" s="28">
        <v>1.3405819019999998</v>
      </c>
      <c r="LJ22" s="28">
        <v>1.5663921679999997</v>
      </c>
      <c r="LK22" s="28">
        <v>1.4573061140000005</v>
      </c>
      <c r="LL22" s="28">
        <v>1.4593737619999996</v>
      </c>
      <c r="LM22" s="28">
        <v>1.4617703539999998</v>
      </c>
      <c r="LN22" s="29">
        <v>0.40883235800000006</v>
      </c>
      <c r="LO22" s="29">
        <v>0.39328975399999988</v>
      </c>
      <c r="LP22" s="29">
        <v>0.39346597399999994</v>
      </c>
      <c r="LQ22" s="29">
        <v>0.39350121799999987</v>
      </c>
      <c r="LR22" s="29">
        <v>0.39321926600000001</v>
      </c>
      <c r="LS22" s="28">
        <v>1.4597144539999993</v>
      </c>
      <c r="LT22" s="28">
        <v>1.4615882600000003</v>
      </c>
      <c r="LU22" s="28">
        <v>1.3566472919999986</v>
      </c>
      <c r="LV22" s="28">
        <v>1.4593620140000005</v>
      </c>
      <c r="LW22" s="28">
        <v>1.4643196699999996</v>
      </c>
      <c r="LX22" s="28">
        <v>1.3411105619999999</v>
      </c>
      <c r="LY22" s="28">
        <v>1.4714859500000004</v>
      </c>
      <c r="LZ22" s="28">
        <v>1.4680555340000001</v>
      </c>
      <c r="MA22" s="28">
        <v>1.4721497119999993</v>
      </c>
      <c r="MB22" s="28">
        <v>1.4722965620000006</v>
      </c>
      <c r="MC22" s="28">
        <v>1.5494221819999996</v>
      </c>
      <c r="MD22" s="28">
        <v>1.5472840459999999</v>
      </c>
      <c r="ME22" s="28">
        <v>1.5490814899999998</v>
      </c>
      <c r="MF22" s="28">
        <v>1.5516895459999995</v>
      </c>
      <c r="MG22" s="28">
        <v>1.3421678820000007</v>
      </c>
      <c r="MH22" s="28">
        <v>1.3446114659999997</v>
      </c>
      <c r="MI22" s="28">
        <v>1.351019999999999</v>
      </c>
      <c r="MJ22" s="28">
        <v>1.3462444379999994</v>
      </c>
      <c r="MK22" s="28">
        <v>1.3474133640000001</v>
      </c>
      <c r="ML22" s="28">
        <v>1.3449580320000003</v>
      </c>
      <c r="MM22" s="28">
        <v>1.3427787779999991</v>
      </c>
      <c r="MN22" s="29">
        <v>0.3860294900000002</v>
      </c>
      <c r="MO22" s="29">
        <v>0.38930718199999992</v>
      </c>
      <c r="MP22" s="29">
        <v>0.3874392499999999</v>
      </c>
      <c r="MQ22" s="29">
        <v>0.38593550600000009</v>
      </c>
      <c r="MR22" s="28">
        <v>1.4621110460000004</v>
      </c>
      <c r="MS22" s="29">
        <v>0.38976535400000001</v>
      </c>
      <c r="MT22" s="28">
        <v>1.460683664</v>
      </c>
      <c r="MU22" s="29">
        <v>0.3866756300000001</v>
      </c>
      <c r="MV22" s="28">
        <v>1.4556</v>
      </c>
      <c r="MW22" s="28">
        <v>1.3273999999999999</v>
      </c>
      <c r="MX22" s="28">
        <v>1.3547</v>
      </c>
      <c r="MY22" s="29">
        <v>0.38395009399999996</v>
      </c>
      <c r="MZ22" s="29">
        <v>0.38618221400000002</v>
      </c>
      <c r="NA22" s="29">
        <v>0.39010604600000004</v>
      </c>
      <c r="NB22" s="28">
        <v>1.4568596900000002</v>
      </c>
      <c r="NC22" s="28">
        <v>1.4578935140000004</v>
      </c>
      <c r="ND22" s="28">
        <v>1.4593032739999992</v>
      </c>
    </row>
    <row r="23" spans="1:368" ht="15" customHeight="1">
      <c r="A23" s="26" t="s">
        <v>388</v>
      </c>
      <c r="B23" s="27" t="s">
        <v>381</v>
      </c>
      <c r="C23" s="17" t="s">
        <v>379</v>
      </c>
      <c r="D23" s="28">
        <v>0</v>
      </c>
      <c r="E23" s="28">
        <v>3.7999999999999999E-2</v>
      </c>
      <c r="F23" s="28">
        <v>3.3300000000000003E-2</v>
      </c>
      <c r="G23" s="28">
        <v>2.7400000000000001E-2</v>
      </c>
      <c r="H23" s="28">
        <v>3.7199999999999997E-2</v>
      </c>
      <c r="I23" s="28">
        <v>3.2899999999999999E-2</v>
      </c>
      <c r="J23" s="28">
        <v>3.5299999999999998E-2</v>
      </c>
      <c r="K23" s="28">
        <v>2.5000000000000001E-2</v>
      </c>
      <c r="L23" s="28">
        <v>3.7100000000000001E-2</v>
      </c>
      <c r="M23" s="28">
        <v>3.3599999999999998E-2</v>
      </c>
      <c r="N23" s="28">
        <v>2.23E-2</v>
      </c>
      <c r="O23" s="28">
        <v>3.5499999999999997E-2</v>
      </c>
      <c r="P23" s="28">
        <v>0</v>
      </c>
      <c r="Q23" s="28">
        <v>3.7199999999999997E-2</v>
      </c>
      <c r="R23" s="28">
        <v>0</v>
      </c>
      <c r="S23" s="28">
        <v>3.6900000000000002E-2</v>
      </c>
      <c r="T23" s="28">
        <v>4.2299999999999997E-2</v>
      </c>
      <c r="U23" s="28">
        <v>3.7199999999999997E-2</v>
      </c>
      <c r="V23" s="28">
        <v>3.7400000000000003E-2</v>
      </c>
      <c r="W23" s="28">
        <v>3.3500000000000002E-2</v>
      </c>
      <c r="X23" s="28">
        <v>3.78E-2</v>
      </c>
      <c r="Y23" s="28">
        <v>3.6999999999999998E-2</v>
      </c>
      <c r="Z23" s="28">
        <v>3.4374999999999996E-2</v>
      </c>
      <c r="AA23" s="28">
        <v>0</v>
      </c>
      <c r="AB23" s="28">
        <v>0</v>
      </c>
      <c r="AC23" s="28">
        <v>0</v>
      </c>
      <c r="AD23" s="28">
        <v>7.17E-2</v>
      </c>
      <c r="AE23" s="28">
        <v>4.2299999999999997E-2</v>
      </c>
      <c r="AF23" s="28">
        <v>0</v>
      </c>
      <c r="AG23" s="28">
        <v>4.6800000000000001E-2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4.3499999999999997E-2</v>
      </c>
      <c r="AO23" s="28">
        <v>4.1200000000000001E-2</v>
      </c>
      <c r="AP23" s="28">
        <v>0</v>
      </c>
      <c r="AQ23" s="28">
        <v>0</v>
      </c>
      <c r="AR23" s="28">
        <v>1.0500000000000001E-2</v>
      </c>
      <c r="AS23" s="28">
        <v>0</v>
      </c>
      <c r="AT23" s="28">
        <v>2.1299999999999999E-2</v>
      </c>
      <c r="AU23" s="28">
        <v>3.9100000000000003E-2</v>
      </c>
      <c r="AV23" s="28">
        <v>1.01E-2</v>
      </c>
      <c r="AW23" s="28">
        <v>8.3699999999999997E-2</v>
      </c>
      <c r="AX23" s="28">
        <v>0</v>
      </c>
      <c r="AY23" s="28">
        <v>1.01E-2</v>
      </c>
      <c r="AZ23" s="28">
        <v>1.0200000000000001E-2</v>
      </c>
      <c r="BA23" s="28">
        <v>5.0099999999999999E-2</v>
      </c>
      <c r="BB23" s="28">
        <v>1.03E-2</v>
      </c>
      <c r="BC23" s="28">
        <v>3.6600000000000001E-2</v>
      </c>
      <c r="BD23" s="28">
        <v>3.3500000000000002E-2</v>
      </c>
      <c r="BE23" s="28">
        <v>3.8399999999999997E-2</v>
      </c>
      <c r="BF23" s="28">
        <v>1.2726999999999999E-2</v>
      </c>
      <c r="BG23" s="28">
        <v>5.4301000000000002E-2</v>
      </c>
      <c r="BH23" s="28">
        <v>3.9295000000000004E-2</v>
      </c>
      <c r="BI23" s="28">
        <v>4.5198999999999996E-2</v>
      </c>
      <c r="BJ23" s="28">
        <v>2.8798999999999998E-2</v>
      </c>
      <c r="BK23" s="28">
        <v>5.1348999999999999E-2</v>
      </c>
      <c r="BL23" s="28">
        <v>1.3546999999999997E-2</v>
      </c>
      <c r="BM23" s="28">
        <v>1.3382999999999999E-2</v>
      </c>
      <c r="BN23" s="28">
        <v>2.1500999999999999E-2</v>
      </c>
      <c r="BO23" s="28">
        <v>5.7334999999999997E-2</v>
      </c>
      <c r="BP23" s="28">
        <v>5.0282999999999994E-2</v>
      </c>
      <c r="BQ23" s="28">
        <v>4.0032999999999999E-2</v>
      </c>
      <c r="BR23" s="28">
        <v>2.7650999999999998E-2</v>
      </c>
      <c r="BS23" s="28">
        <v>2.4617E-2</v>
      </c>
      <c r="BT23" s="28">
        <v>1.3300999999999999E-2</v>
      </c>
      <c r="BU23" s="28">
        <v>1.3054999999999997E-2</v>
      </c>
      <c r="BV23" s="28">
        <v>2.6585000000000001E-2</v>
      </c>
      <c r="BW23" s="28">
        <v>2.8224999999999997E-2</v>
      </c>
      <c r="BX23" s="28">
        <v>2.6420999999999997E-2</v>
      </c>
      <c r="BY23" s="28">
        <v>2.8389000000000001E-2</v>
      </c>
      <c r="BZ23" s="28">
        <v>3.0028999999999997E-2</v>
      </c>
      <c r="CA23" s="28">
        <v>2.3304999999999999E-2</v>
      </c>
      <c r="CB23" s="28">
        <v>2.9208999999999999E-2</v>
      </c>
      <c r="CC23" s="28">
        <v>2.6420999999999997E-2</v>
      </c>
      <c r="CD23" s="28">
        <v>1.3136999999999999E-2</v>
      </c>
      <c r="CE23" s="28">
        <v>2.7486999999999998E-2</v>
      </c>
      <c r="CF23" s="28">
        <v>2.5929000000000001E-2</v>
      </c>
      <c r="CG23" s="28">
        <v>2.4780999999999997E-2</v>
      </c>
      <c r="CH23" s="28">
        <v>2.6256999999999999E-2</v>
      </c>
      <c r="CI23" s="28">
        <v>2.5682999999999997E-2</v>
      </c>
      <c r="CJ23" s="28">
        <v>0</v>
      </c>
      <c r="CK23" s="28">
        <v>1.9040999999999999E-2</v>
      </c>
      <c r="CL23" s="28">
        <v>0</v>
      </c>
      <c r="CM23" s="28">
        <v>2.7814999999999996E-2</v>
      </c>
      <c r="CN23" s="28">
        <v>0</v>
      </c>
      <c r="CO23" s="28">
        <v>0</v>
      </c>
      <c r="CP23" s="28">
        <v>2.06E-2</v>
      </c>
      <c r="CQ23" s="28">
        <v>2.1100000000000001E-2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3.8300000000000001E-2</v>
      </c>
      <c r="DB23" s="28">
        <v>0</v>
      </c>
      <c r="DC23" s="28">
        <v>0</v>
      </c>
      <c r="DD23" s="28">
        <v>0</v>
      </c>
      <c r="DE23" s="28">
        <v>0</v>
      </c>
      <c r="DF23" s="28">
        <v>3.9800000000000002E-2</v>
      </c>
      <c r="DG23" s="28">
        <v>0</v>
      </c>
      <c r="DH23" s="28">
        <v>0</v>
      </c>
      <c r="DI23" s="28">
        <v>0</v>
      </c>
      <c r="DJ23" s="28">
        <v>0</v>
      </c>
      <c r="DK23" s="28">
        <v>3.5999999999999997E-2</v>
      </c>
      <c r="DL23" s="28">
        <v>2.5600000000000001E-2</v>
      </c>
      <c r="DM23" s="28">
        <v>2.2599999999999999E-2</v>
      </c>
      <c r="DN23" s="28">
        <v>3.6200000000000003E-2</v>
      </c>
      <c r="DO23" s="28">
        <v>3.49E-2</v>
      </c>
      <c r="DP23" s="28">
        <v>4.8599999999999997E-2</v>
      </c>
      <c r="DQ23" s="28">
        <v>2.18E-2</v>
      </c>
      <c r="DR23" s="28">
        <v>1.5599999999999999E-2</v>
      </c>
      <c r="DS23" s="28">
        <v>1.7899999999999999E-2</v>
      </c>
      <c r="DT23" s="28">
        <v>3.09E-2</v>
      </c>
      <c r="DU23" s="28">
        <v>3.0200000000000001E-2</v>
      </c>
      <c r="DV23" s="28">
        <v>3.0099999999999998E-2</v>
      </c>
      <c r="DW23" s="28">
        <v>2.7699999999999999E-2</v>
      </c>
      <c r="DX23" s="28">
        <v>0</v>
      </c>
      <c r="DY23" s="28">
        <v>1.0800000000000001E-2</v>
      </c>
      <c r="DZ23" s="28">
        <v>0</v>
      </c>
      <c r="EA23" s="28">
        <v>0</v>
      </c>
      <c r="EB23" s="28">
        <v>0</v>
      </c>
      <c r="EC23" s="28">
        <v>0</v>
      </c>
      <c r="ED23" s="28">
        <v>2.6100000000000002E-2</v>
      </c>
      <c r="EE23" s="28">
        <v>0</v>
      </c>
      <c r="EF23" s="28">
        <v>0</v>
      </c>
      <c r="EG23" s="28">
        <v>3.5799999999999998E-2</v>
      </c>
      <c r="EH23" s="28">
        <v>8.3599999999999994E-2</v>
      </c>
      <c r="EI23" s="28">
        <v>0</v>
      </c>
      <c r="EJ23" s="28">
        <v>0</v>
      </c>
      <c r="EK23" s="28">
        <v>2.0299999999999999E-2</v>
      </c>
      <c r="EL23" s="28">
        <v>0</v>
      </c>
      <c r="EM23" s="28">
        <v>2.1499999999999998E-2</v>
      </c>
      <c r="EN23" s="28">
        <v>2.1399999999999999E-2</v>
      </c>
      <c r="EO23" s="28">
        <v>2.93E-2</v>
      </c>
      <c r="EP23" s="28">
        <v>3.6299999999999999E-2</v>
      </c>
      <c r="EQ23" s="28">
        <v>1.55E-2</v>
      </c>
      <c r="ER23" s="28">
        <v>2.4199999999999999E-2</v>
      </c>
      <c r="ES23" s="28">
        <v>2.8869999999999994E-3</v>
      </c>
      <c r="ET23" s="28">
        <v>1.78E-2</v>
      </c>
      <c r="EU23" s="28">
        <v>4.5199999999999997E-2</v>
      </c>
      <c r="EV23" s="28">
        <v>4.6600000000000003E-2</v>
      </c>
      <c r="EW23" s="28">
        <v>2.4299999999999999E-2</v>
      </c>
      <c r="EX23" s="28">
        <v>2.0899999999999998E-2</v>
      </c>
      <c r="EY23" s="28">
        <v>2.5399999999999999E-2</v>
      </c>
      <c r="EZ23" s="28">
        <v>2.5499999999999998E-2</v>
      </c>
      <c r="FA23" s="28">
        <v>2.1999999999999999E-2</v>
      </c>
      <c r="FB23" s="28">
        <v>2.7099999999999999E-2</v>
      </c>
      <c r="FC23" s="28">
        <v>2.3400000000000001E-2</v>
      </c>
      <c r="FD23" s="28">
        <v>1.12E-2</v>
      </c>
      <c r="FE23" s="28">
        <v>2.3900000000000001E-2</v>
      </c>
      <c r="FF23" s="28">
        <v>1.11E-2</v>
      </c>
      <c r="FG23" s="28">
        <v>1.11E-2</v>
      </c>
      <c r="FH23" s="28">
        <v>2.3400000000000001E-2</v>
      </c>
      <c r="FI23" s="28">
        <v>2.3699999999999999E-2</v>
      </c>
      <c r="FJ23" s="28">
        <v>1.1900000000000001E-2</v>
      </c>
      <c r="FK23" s="28">
        <v>0</v>
      </c>
      <c r="FL23" s="28">
        <v>0</v>
      </c>
      <c r="FM23" s="28">
        <v>0</v>
      </c>
      <c r="FN23" s="28">
        <v>0</v>
      </c>
      <c r="FO23" s="28">
        <v>3.7081000000000003E-2</v>
      </c>
      <c r="FP23" s="28">
        <v>3.8065000000000002E-2</v>
      </c>
      <c r="FQ23" s="28">
        <v>3.8392999999999997E-2</v>
      </c>
      <c r="FR23" s="28">
        <v>0</v>
      </c>
      <c r="FS23" s="28">
        <v>4.2984999999999995E-2</v>
      </c>
      <c r="FT23" s="28">
        <v>4.2328999999999999E-2</v>
      </c>
      <c r="FU23" s="28">
        <v>3.5687000000000003E-2</v>
      </c>
      <c r="FV23" s="28">
        <v>2.2321000000000001E-2</v>
      </c>
      <c r="FW23" s="28">
        <v>3.8392999999999997E-2</v>
      </c>
      <c r="FX23" s="28">
        <v>3.3555000000000001E-2</v>
      </c>
      <c r="FY23" s="28">
        <v>2.0107E-2</v>
      </c>
      <c r="FZ23" s="28">
        <v>5.6750000000000004E-3</v>
      </c>
      <c r="GA23" s="28">
        <v>5.4792999999999994E-2</v>
      </c>
      <c r="GB23" s="28">
        <v>8.2672999999999983E-2</v>
      </c>
      <c r="GC23" s="28">
        <v>6.3156999999999991E-2</v>
      </c>
      <c r="GD23" s="28">
        <v>5.2332999999999991E-2</v>
      </c>
      <c r="GE23" s="28">
        <v>2.0189000000000002E-2</v>
      </c>
      <c r="GF23" s="28">
        <v>4.9544999999999999E-2</v>
      </c>
      <c r="GG23" s="28">
        <v>2.1173000000000001E-2</v>
      </c>
      <c r="GH23" s="28">
        <v>2.0763E-2</v>
      </c>
      <c r="GI23" s="28">
        <v>1.4121E-2</v>
      </c>
      <c r="GJ23" s="28">
        <v>2.0763E-2</v>
      </c>
      <c r="GK23" s="28">
        <v>0</v>
      </c>
      <c r="GL23" s="28">
        <v>3.3789999999999996E-3</v>
      </c>
      <c r="GM23" s="28">
        <v>1.9205E-2</v>
      </c>
      <c r="GN23" s="28">
        <v>0</v>
      </c>
      <c r="GO23" s="28">
        <v>3.5441E-2</v>
      </c>
      <c r="GP23" s="28">
        <v>7.7260999999999996E-2</v>
      </c>
      <c r="GQ23" s="28">
        <v>3.5277000000000003E-2</v>
      </c>
      <c r="GR23" s="28">
        <v>3.7326999999999999E-2</v>
      </c>
      <c r="GS23" s="28">
        <v>7.5210999999999986E-2</v>
      </c>
      <c r="GT23" s="28">
        <v>4.5198999999999996E-2</v>
      </c>
      <c r="GU23" s="28">
        <v>0</v>
      </c>
      <c r="GV23" s="28">
        <v>4.5034999999999999E-2</v>
      </c>
      <c r="GW23" s="28">
        <v>5.0282999999999994E-2</v>
      </c>
      <c r="GX23" s="28">
        <v>5.2169E-2</v>
      </c>
      <c r="GY23" s="28">
        <v>4.7740999999999999E-2</v>
      </c>
      <c r="GZ23" s="28">
        <v>1.1660999999999999E-2</v>
      </c>
      <c r="HA23" s="28">
        <v>6.1762999999999998E-2</v>
      </c>
      <c r="HB23" s="28">
        <v>0</v>
      </c>
      <c r="HC23" s="28">
        <v>1.5514999999999999E-2</v>
      </c>
      <c r="HD23" s="28">
        <v>4.4871000000000001E-2</v>
      </c>
      <c r="HE23" s="28">
        <v>1.4202999999999999E-2</v>
      </c>
      <c r="HF23" s="28">
        <v>2.1500999999999999E-2</v>
      </c>
      <c r="HG23" s="28">
        <v>0</v>
      </c>
      <c r="HH23" s="28">
        <v>2.9127E-2</v>
      </c>
      <c r="HI23" s="28">
        <v>0</v>
      </c>
      <c r="HJ23" s="28">
        <v>1.3219E-2</v>
      </c>
      <c r="HK23" s="28">
        <v>0</v>
      </c>
      <c r="HL23" s="28">
        <v>1.4366999999999998E-2</v>
      </c>
      <c r="HM23" s="28">
        <v>3.6752999999999994E-2</v>
      </c>
      <c r="HN23" s="28">
        <v>2.3141000000000002E-2</v>
      </c>
      <c r="HO23" s="28">
        <v>3.6588999999999997E-2</v>
      </c>
      <c r="HP23" s="28">
        <v>1.5514999999999999E-2</v>
      </c>
      <c r="HQ23" s="28">
        <v>3.3145000000000001E-2</v>
      </c>
      <c r="HR23" s="28">
        <v>1.6417000000000001E-2</v>
      </c>
      <c r="HS23" s="28">
        <v>2.4780999999999997E-2</v>
      </c>
      <c r="HT23" s="28">
        <v>4.7002999999999996E-2</v>
      </c>
      <c r="HU23" s="28">
        <v>2.3633000000000001E-2</v>
      </c>
      <c r="HV23" s="28">
        <v>2.7569000000000003E-2</v>
      </c>
      <c r="HW23" s="28">
        <v>2.3223000000000001E-2</v>
      </c>
      <c r="HX23" s="28">
        <v>4.7494999999999996E-2</v>
      </c>
      <c r="HY23" s="28">
        <v>4.5855E-2</v>
      </c>
      <c r="HZ23" s="28">
        <v>5.4301000000000002E-2</v>
      </c>
      <c r="IA23" s="28">
        <v>0</v>
      </c>
      <c r="IB23" s="28">
        <v>0</v>
      </c>
      <c r="IC23" s="28">
        <v>2.9618999999999996E-2</v>
      </c>
      <c r="ID23" s="28">
        <v>0</v>
      </c>
      <c r="IE23" s="28">
        <v>0</v>
      </c>
      <c r="IF23" s="28">
        <v>0</v>
      </c>
      <c r="IG23" s="28">
        <v>0</v>
      </c>
      <c r="IH23" s="28">
        <v>0</v>
      </c>
      <c r="II23" s="28">
        <v>0</v>
      </c>
      <c r="IJ23" s="28">
        <v>0</v>
      </c>
      <c r="IK23" s="28">
        <v>0</v>
      </c>
      <c r="IL23" s="28">
        <v>0</v>
      </c>
      <c r="IM23" s="28">
        <v>3.8065000000000002E-2</v>
      </c>
      <c r="IN23" s="28">
        <v>3.3473000000000003E-2</v>
      </c>
      <c r="IO23" s="28">
        <v>2.5027000000000001E-2</v>
      </c>
      <c r="IP23" s="28">
        <v>2.7814999999999996E-2</v>
      </c>
      <c r="IQ23" s="28">
        <v>3.5441E-2</v>
      </c>
      <c r="IR23" s="28">
        <v>3.2980999999999996E-2</v>
      </c>
      <c r="IS23" s="28">
        <v>0</v>
      </c>
      <c r="IT23" s="28">
        <v>4.0853E-2</v>
      </c>
      <c r="IU23" s="28">
        <v>3.2243000000000001E-2</v>
      </c>
      <c r="IV23" s="28">
        <v>0</v>
      </c>
      <c r="IW23" s="28">
        <v>2.8553000000000002E-2</v>
      </c>
      <c r="IX23" s="28">
        <v>3.9130999999999999E-2</v>
      </c>
      <c r="IY23" s="28">
        <v>3.1094999999999998E-2</v>
      </c>
      <c r="IZ23" s="28">
        <v>3.4620999999999999E-2</v>
      </c>
      <c r="JA23" s="28">
        <v>3.2653000000000001E-2</v>
      </c>
      <c r="JB23" s="28">
        <v>3.3227E-2</v>
      </c>
      <c r="JC23" s="28">
        <v>3.9786999999999996E-2</v>
      </c>
      <c r="JD23" s="28">
        <v>2.3796999999999999E-2</v>
      </c>
      <c r="JE23" s="28">
        <v>3.1751000000000001E-2</v>
      </c>
      <c r="JF23" s="28">
        <v>0</v>
      </c>
      <c r="JG23" s="28">
        <v>1.3219E-2</v>
      </c>
      <c r="JH23" s="28">
        <v>4.0599999999999997E-2</v>
      </c>
      <c r="JI23" s="28">
        <v>2.1700000000000001E-2</v>
      </c>
      <c r="JJ23" s="28">
        <v>6.2100000000000002E-2</v>
      </c>
      <c r="JK23" s="28">
        <v>1.4500000000000001E-2</v>
      </c>
      <c r="JL23" s="28">
        <v>2.6599999999999999E-2</v>
      </c>
      <c r="JM23" s="28">
        <v>3.8399999999999997E-2</v>
      </c>
      <c r="JN23" s="28">
        <v>6.3500000000000001E-2</v>
      </c>
      <c r="JO23" s="28">
        <v>0</v>
      </c>
      <c r="JP23" s="28">
        <v>3.0599999999999999E-2</v>
      </c>
      <c r="JQ23" s="28">
        <v>3.5400000000000001E-2</v>
      </c>
      <c r="JR23" s="28">
        <v>0</v>
      </c>
      <c r="JS23" s="28">
        <v>3.4799999999999998E-2</v>
      </c>
      <c r="JT23" s="28">
        <v>0</v>
      </c>
      <c r="JU23" s="28">
        <v>0</v>
      </c>
      <c r="JV23" s="28">
        <v>4.48E-2</v>
      </c>
      <c r="JW23" s="28">
        <v>4.4900000000000002E-2</v>
      </c>
      <c r="JX23" s="28">
        <v>3.3300000000000003E-2</v>
      </c>
      <c r="JY23" s="28">
        <v>3.3399999999999999E-2</v>
      </c>
      <c r="JZ23" s="28">
        <v>3.7400000000000003E-2</v>
      </c>
      <c r="KA23" s="28">
        <v>3.27E-2</v>
      </c>
      <c r="KB23" s="28">
        <v>3.7491000000000003E-2</v>
      </c>
      <c r="KC23" s="28">
        <v>3.9212999999999998E-2</v>
      </c>
      <c r="KD23" s="28">
        <v>2.6912999999999999E-2</v>
      </c>
      <c r="KE23" s="28">
        <v>3.0767000000000003E-2</v>
      </c>
      <c r="KF23" s="28">
        <v>3.9622999999999998E-2</v>
      </c>
      <c r="KG23" s="28">
        <v>3.8556999999999994E-2</v>
      </c>
      <c r="KH23" s="28">
        <v>3.8311000000000005E-2</v>
      </c>
      <c r="KI23" s="28">
        <v>5.757E-3</v>
      </c>
      <c r="KJ23" s="28">
        <v>2.2321000000000001E-2</v>
      </c>
      <c r="KK23" s="28">
        <v>3.8556999999999994E-2</v>
      </c>
      <c r="KL23" s="28">
        <v>4.0196999999999997E-2</v>
      </c>
      <c r="KM23" s="28">
        <v>0</v>
      </c>
      <c r="KN23" s="28">
        <v>0</v>
      </c>
      <c r="KO23" s="28">
        <v>0</v>
      </c>
      <c r="KP23" s="28">
        <v>0</v>
      </c>
      <c r="KQ23" s="28">
        <v>0</v>
      </c>
      <c r="KR23" s="28">
        <v>0</v>
      </c>
      <c r="KS23" s="28">
        <v>0</v>
      </c>
      <c r="KT23" s="28">
        <v>0</v>
      </c>
      <c r="KU23" s="28">
        <v>0</v>
      </c>
      <c r="KV23" s="28">
        <v>0</v>
      </c>
      <c r="KW23" s="28">
        <v>0</v>
      </c>
      <c r="KX23" s="28">
        <v>0</v>
      </c>
      <c r="KY23" s="28">
        <v>0</v>
      </c>
      <c r="KZ23" s="28">
        <v>0</v>
      </c>
      <c r="LA23" s="28">
        <v>0</v>
      </c>
      <c r="LB23" s="28">
        <v>0</v>
      </c>
      <c r="LC23" s="28">
        <v>0</v>
      </c>
      <c r="LD23" s="28">
        <v>0</v>
      </c>
      <c r="LE23" s="28">
        <v>0</v>
      </c>
      <c r="LF23" s="28">
        <v>2.5027000000000001E-2</v>
      </c>
      <c r="LG23" s="28">
        <v>2.4125000000000001E-2</v>
      </c>
      <c r="LH23" s="28">
        <v>2.5682999999999997E-2</v>
      </c>
      <c r="LI23" s="28">
        <v>8.3809999999999996E-3</v>
      </c>
      <c r="LJ23" s="28">
        <v>2.0353E-2</v>
      </c>
      <c r="LK23" s="28">
        <v>0</v>
      </c>
      <c r="LL23" s="28">
        <v>0</v>
      </c>
      <c r="LM23" s="28">
        <v>0</v>
      </c>
      <c r="LN23" s="28">
        <v>0</v>
      </c>
      <c r="LO23" s="28">
        <v>0</v>
      </c>
      <c r="LP23" s="28">
        <v>0</v>
      </c>
      <c r="LQ23" s="28">
        <v>0</v>
      </c>
      <c r="LR23" s="28">
        <v>0</v>
      </c>
      <c r="LS23" s="28">
        <v>1.4448999999999998E-2</v>
      </c>
      <c r="LT23" s="28">
        <v>1.7811E-2</v>
      </c>
      <c r="LU23" s="28">
        <v>3.0028999999999997E-2</v>
      </c>
      <c r="LV23" s="28">
        <v>1.4694999999999998E-2</v>
      </c>
      <c r="LW23" s="28">
        <v>2.7650999999999998E-2</v>
      </c>
      <c r="LX23" s="28">
        <v>0</v>
      </c>
      <c r="LY23" s="28">
        <v>4.2165000000000001E-2</v>
      </c>
      <c r="LZ23" s="28">
        <v>3.3964999999999995E-2</v>
      </c>
      <c r="MA23" s="28">
        <v>4.3477000000000002E-2</v>
      </c>
      <c r="MB23" s="28">
        <v>4.8232999999999998E-2</v>
      </c>
      <c r="MC23" s="28">
        <v>0</v>
      </c>
      <c r="MD23" s="28">
        <v>0</v>
      </c>
      <c r="ME23" s="28">
        <v>0</v>
      </c>
      <c r="MF23" s="28">
        <v>0</v>
      </c>
      <c r="MG23" s="28">
        <v>6.1670000000000006E-3</v>
      </c>
      <c r="MH23" s="28">
        <v>2.5436999999999998E-2</v>
      </c>
      <c r="MI23" s="28">
        <v>2.8471E-2</v>
      </c>
      <c r="MJ23" s="28">
        <v>2.9373000000000003E-2</v>
      </c>
      <c r="MK23" s="28">
        <v>1.5842999999999999E-2</v>
      </c>
      <c r="ML23" s="28">
        <v>2.6175E-2</v>
      </c>
      <c r="MM23" s="28">
        <v>2.7077E-2</v>
      </c>
      <c r="MN23" s="28">
        <v>0</v>
      </c>
      <c r="MO23" s="28">
        <v>0</v>
      </c>
      <c r="MP23" s="28">
        <v>0</v>
      </c>
      <c r="MQ23" s="28">
        <v>0</v>
      </c>
      <c r="MR23" s="28">
        <v>1.6417000000000001E-2</v>
      </c>
      <c r="MS23" s="28">
        <v>7.6429999999999996E-3</v>
      </c>
      <c r="MT23" s="28">
        <v>1.7646999999999999E-2</v>
      </c>
      <c r="MU23" s="28">
        <v>0</v>
      </c>
      <c r="MV23" s="28">
        <v>0</v>
      </c>
      <c r="MW23" s="28">
        <v>3.9786999999999996E-2</v>
      </c>
      <c r="MX23" s="28">
        <v>3.9951E-2</v>
      </c>
      <c r="MY23" s="28">
        <v>0</v>
      </c>
      <c r="MZ23" s="28">
        <v>0</v>
      </c>
      <c r="NA23" s="28">
        <v>0</v>
      </c>
      <c r="NB23" s="28">
        <v>0</v>
      </c>
      <c r="NC23" s="28">
        <v>0</v>
      </c>
      <c r="ND23" s="28">
        <v>0</v>
      </c>
    </row>
    <row r="24" spans="1:368" ht="15.75" customHeight="1">
      <c r="A24" s="26" t="s">
        <v>389</v>
      </c>
      <c r="B24" s="27" t="s">
        <v>381</v>
      </c>
      <c r="C24" s="17" t="s">
        <v>379</v>
      </c>
      <c r="D24" s="28">
        <v>0</v>
      </c>
      <c r="E24" s="28">
        <v>3.5200000000000002E-2</v>
      </c>
      <c r="F24" s="28">
        <v>3.09E-2</v>
      </c>
      <c r="G24" s="28">
        <v>2.5399999999999999E-2</v>
      </c>
      <c r="H24" s="28">
        <v>3.4500000000000003E-2</v>
      </c>
      <c r="I24" s="28">
        <v>3.0700000000000002E-2</v>
      </c>
      <c r="J24" s="28">
        <v>3.2800000000000003E-2</v>
      </c>
      <c r="K24" s="28">
        <v>2.3400000000000001E-2</v>
      </c>
      <c r="L24" s="28">
        <v>3.4299999999999997E-2</v>
      </c>
      <c r="M24" s="28">
        <v>3.1E-2</v>
      </c>
      <c r="N24" s="28">
        <v>2.06E-2</v>
      </c>
      <c r="O24" s="28">
        <v>3.2800000000000003E-2</v>
      </c>
      <c r="P24" s="28">
        <v>0</v>
      </c>
      <c r="Q24" s="28">
        <v>3.3300000000000003E-2</v>
      </c>
      <c r="R24" s="28">
        <v>0</v>
      </c>
      <c r="S24" s="28">
        <v>3.2000000000000001E-2</v>
      </c>
      <c r="T24" s="28">
        <v>3.8100000000000002E-2</v>
      </c>
      <c r="U24" s="28">
        <v>3.2300000000000002E-2</v>
      </c>
      <c r="V24" s="28">
        <v>3.3599999999999998E-2</v>
      </c>
      <c r="W24" s="28">
        <v>3.1E-2</v>
      </c>
      <c r="X24" s="28">
        <v>3.49E-2</v>
      </c>
      <c r="Y24" s="28">
        <v>3.4299999999999997E-2</v>
      </c>
      <c r="Z24" s="28">
        <v>3.1099999999999999E-2</v>
      </c>
      <c r="AA24" s="28">
        <v>0</v>
      </c>
      <c r="AB24" s="28">
        <v>0</v>
      </c>
      <c r="AC24" s="28">
        <v>0</v>
      </c>
      <c r="AD24" s="28">
        <v>6.6199999999999995E-2</v>
      </c>
      <c r="AE24" s="28">
        <v>3.9300000000000002E-2</v>
      </c>
      <c r="AF24" s="28">
        <v>0</v>
      </c>
      <c r="AG24" s="28">
        <v>4.4299999999999999E-2</v>
      </c>
      <c r="AH24" s="29">
        <v>0</v>
      </c>
      <c r="AI24" s="29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4.0899999999999999E-2</v>
      </c>
      <c r="AO24" s="28">
        <v>3.8199999999999998E-2</v>
      </c>
      <c r="AP24" s="28">
        <v>0</v>
      </c>
      <c r="AQ24" s="28">
        <v>0</v>
      </c>
      <c r="AR24" s="28">
        <v>1.01E-2</v>
      </c>
      <c r="AS24" s="29">
        <v>0</v>
      </c>
      <c r="AT24" s="28">
        <v>2.0827999999999999E-2</v>
      </c>
      <c r="AU24" s="28">
        <v>3.6299999999999999E-2</v>
      </c>
      <c r="AV24" s="28">
        <v>1.0004000000000001E-2</v>
      </c>
      <c r="AW24" s="28">
        <v>8.1699999999999995E-2</v>
      </c>
      <c r="AX24" s="28">
        <v>0</v>
      </c>
      <c r="AY24" s="28">
        <v>9.8399999999999998E-3</v>
      </c>
      <c r="AZ24" s="28">
        <v>1.0167999999999998E-2</v>
      </c>
      <c r="BA24" s="28">
        <v>4.7699999999999999E-2</v>
      </c>
      <c r="BB24" s="28">
        <v>1.06E-2</v>
      </c>
      <c r="BC24" s="28">
        <v>3.5000000000000003E-2</v>
      </c>
      <c r="BD24" s="28">
        <v>3.1099999999999999E-2</v>
      </c>
      <c r="BE24" s="28">
        <v>3.4500000000000003E-2</v>
      </c>
      <c r="BF24" s="28">
        <v>1.01E-2</v>
      </c>
      <c r="BG24" s="28">
        <v>4.4499999999999998E-2</v>
      </c>
      <c r="BH24" s="28">
        <v>3.0599999999999999E-2</v>
      </c>
      <c r="BI24" s="28">
        <v>3.7100000000000001E-2</v>
      </c>
      <c r="BJ24" s="28">
        <v>1.3899999999999999E-2</v>
      </c>
      <c r="BK24" s="28">
        <v>4.2599999999999999E-2</v>
      </c>
      <c r="BL24" s="28">
        <v>1.01E-2</v>
      </c>
      <c r="BM24" s="28">
        <v>1.06E-2</v>
      </c>
      <c r="BN24" s="28">
        <v>1.8599999999999998E-2</v>
      </c>
      <c r="BO24" s="28">
        <v>4.82E-2</v>
      </c>
      <c r="BP24" s="28">
        <v>4.5199999999999997E-2</v>
      </c>
      <c r="BQ24" s="28">
        <v>3.4200000000000001E-2</v>
      </c>
      <c r="BR24" s="28">
        <v>2.3800000000000002E-2</v>
      </c>
      <c r="BS24" s="28">
        <v>2.12E-2</v>
      </c>
      <c r="BT24" s="28">
        <v>1.06E-2</v>
      </c>
      <c r="BU24" s="28">
        <v>1.04E-2</v>
      </c>
      <c r="BV24" s="28">
        <v>2.2800000000000001E-2</v>
      </c>
      <c r="BW24" s="28">
        <v>2.4400000000000002E-2</v>
      </c>
      <c r="BX24" s="28">
        <v>2.2700000000000001E-2</v>
      </c>
      <c r="BY24" s="28">
        <v>2.4500000000000001E-2</v>
      </c>
      <c r="BZ24" s="28">
        <v>2.5999999999999999E-2</v>
      </c>
      <c r="CA24" s="28">
        <v>2.0799999999999999E-2</v>
      </c>
      <c r="CB24" s="28">
        <v>2.52E-2</v>
      </c>
      <c r="CC24" s="28">
        <v>2.2700000000000001E-2</v>
      </c>
      <c r="CD24" s="28">
        <v>1.0500000000000001E-2</v>
      </c>
      <c r="CE24" s="28">
        <v>5.3699999999999998E-2</v>
      </c>
      <c r="CF24" s="28">
        <v>2.2200000000000001E-2</v>
      </c>
      <c r="CG24" s="28">
        <v>2.12E-2</v>
      </c>
      <c r="CH24" s="28">
        <v>2.2499999999999999E-2</v>
      </c>
      <c r="CI24" s="28">
        <v>2.1999999999999999E-2</v>
      </c>
      <c r="CJ24" s="28">
        <v>0</v>
      </c>
      <c r="CK24" s="28">
        <v>1.5900000000000001E-2</v>
      </c>
      <c r="CL24" s="28">
        <v>0</v>
      </c>
      <c r="CM24" s="28">
        <v>2.4E-2</v>
      </c>
      <c r="CN24" s="28">
        <v>0</v>
      </c>
      <c r="CO24" s="28">
        <v>0</v>
      </c>
      <c r="CP24" s="28">
        <v>1.7999999999999999E-2</v>
      </c>
      <c r="CQ24" s="28">
        <v>1.8599999999999998E-2</v>
      </c>
      <c r="CR24" s="28">
        <v>0</v>
      </c>
      <c r="CS24" s="28">
        <v>0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9">
        <v>0</v>
      </c>
      <c r="CZ24" s="29">
        <v>0</v>
      </c>
      <c r="DA24" s="28">
        <v>3.7100000000000001E-2</v>
      </c>
      <c r="DB24" s="28">
        <v>0</v>
      </c>
      <c r="DC24" s="28">
        <v>0</v>
      </c>
      <c r="DD24" s="28">
        <v>0</v>
      </c>
      <c r="DE24" s="28">
        <v>0</v>
      </c>
      <c r="DF24" s="28">
        <v>3.6600000000000001E-2</v>
      </c>
      <c r="DG24" s="28">
        <v>0</v>
      </c>
      <c r="DH24" s="28">
        <v>0</v>
      </c>
      <c r="DI24" s="28">
        <v>0</v>
      </c>
      <c r="DJ24" s="28">
        <v>0</v>
      </c>
      <c r="DK24" s="28">
        <v>3.5178000000000001E-2</v>
      </c>
      <c r="DL24" s="28">
        <v>3.1487999999999995E-2</v>
      </c>
      <c r="DM24" s="28">
        <v>2.3779999999999999E-2</v>
      </c>
      <c r="DN24" s="28">
        <v>3.5341999999999998E-2</v>
      </c>
      <c r="DO24" s="28">
        <v>3.5095999999999995E-2</v>
      </c>
      <c r="DP24" s="28">
        <v>3.7719999999999997E-2</v>
      </c>
      <c r="DQ24" s="28">
        <v>2.0299999999999999E-2</v>
      </c>
      <c r="DR24" s="28">
        <v>1.6563999999999999E-2</v>
      </c>
      <c r="DS24" s="28">
        <v>1.8696000000000001E-2</v>
      </c>
      <c r="DT24" s="28">
        <v>3.0585999999999999E-2</v>
      </c>
      <c r="DU24" s="28">
        <v>2.9929999999999995E-2</v>
      </c>
      <c r="DV24" s="28">
        <v>3.0749999999999996E-2</v>
      </c>
      <c r="DW24" s="28">
        <v>2.7715999999999994E-2</v>
      </c>
      <c r="DX24" s="29">
        <v>0</v>
      </c>
      <c r="DY24" s="28">
        <v>1.3037999999999999E-2</v>
      </c>
      <c r="DZ24" s="28">
        <v>0</v>
      </c>
      <c r="EA24" s="28">
        <v>0</v>
      </c>
      <c r="EB24" s="29">
        <v>0</v>
      </c>
      <c r="EC24" s="29">
        <v>0</v>
      </c>
      <c r="ED24" s="28">
        <v>2.6321999999999995E-2</v>
      </c>
      <c r="EE24" s="29">
        <v>0</v>
      </c>
      <c r="EF24" s="29">
        <v>0</v>
      </c>
      <c r="EG24" s="28">
        <v>3.5178000000000001E-2</v>
      </c>
      <c r="EH24" s="28">
        <v>7.7407999999999991E-2</v>
      </c>
      <c r="EI24" s="29">
        <v>0</v>
      </c>
      <c r="EJ24" s="29">
        <v>0</v>
      </c>
      <c r="EK24" s="28">
        <v>2.2057999999999998E-2</v>
      </c>
      <c r="EL24" s="28">
        <v>0</v>
      </c>
      <c r="EM24" s="28">
        <v>2.2877999999999999E-2</v>
      </c>
      <c r="EN24" s="28">
        <v>2.2795999999999997E-2</v>
      </c>
      <c r="EO24" s="28">
        <v>2.9274000000000001E-2</v>
      </c>
      <c r="EP24" s="28">
        <v>3.5669999999999993E-2</v>
      </c>
      <c r="EQ24" s="28">
        <v>1.6399999999999998E-2</v>
      </c>
      <c r="ER24" s="28">
        <v>2.5337999999999999E-2</v>
      </c>
      <c r="ES24" s="28">
        <v>2.9519999999999998E-3</v>
      </c>
      <c r="ET24" s="28">
        <v>1.8531999999999996E-2</v>
      </c>
      <c r="EU24" s="28">
        <v>4.3869999999999999E-2</v>
      </c>
      <c r="EV24" s="28">
        <v>4.8051999999999997E-2</v>
      </c>
      <c r="EW24" s="28">
        <v>2.4517999999999998E-2</v>
      </c>
      <c r="EX24" s="28">
        <v>2.5173999999999998E-2</v>
      </c>
      <c r="EY24" s="28">
        <v>2.6485999999999999E-2</v>
      </c>
      <c r="EZ24" s="28">
        <v>2.6567999999999998E-2</v>
      </c>
      <c r="FA24" s="28">
        <v>2.3369999999999998E-2</v>
      </c>
      <c r="FB24" s="28">
        <v>2.7223999999999998E-2</v>
      </c>
      <c r="FC24" s="28">
        <v>2.3697999999999997E-2</v>
      </c>
      <c r="FD24" s="28">
        <v>1.2463999999999999E-2</v>
      </c>
      <c r="FE24" s="28">
        <v>2.4189999999999996E-2</v>
      </c>
      <c r="FF24" s="28">
        <v>1.2381999999999999E-2</v>
      </c>
      <c r="FG24" s="28">
        <v>1.2299999999999998E-2</v>
      </c>
      <c r="FH24" s="28">
        <v>2.4681999999999996E-2</v>
      </c>
      <c r="FI24" s="28">
        <v>2.4846E-2</v>
      </c>
      <c r="FJ24" s="28">
        <v>1.2218E-2</v>
      </c>
      <c r="FK24" s="29">
        <v>0</v>
      </c>
      <c r="FL24" s="29">
        <v>0</v>
      </c>
      <c r="FM24" s="29">
        <v>0</v>
      </c>
      <c r="FN24" s="29">
        <v>0</v>
      </c>
      <c r="FO24" s="28">
        <v>3.4521999999999997E-2</v>
      </c>
      <c r="FP24" s="28">
        <v>3.5423999999999997E-2</v>
      </c>
      <c r="FQ24" s="28">
        <v>3.5751999999999999E-2</v>
      </c>
      <c r="FR24" s="28">
        <v>0</v>
      </c>
      <c r="FS24" s="28">
        <v>3.9933999999999997E-2</v>
      </c>
      <c r="FT24" s="28">
        <v>3.9359999999999999E-2</v>
      </c>
      <c r="FU24" s="28">
        <v>3.3209999999999996E-2</v>
      </c>
      <c r="FV24" s="28">
        <v>2.0909999999999998E-2</v>
      </c>
      <c r="FW24" s="28">
        <v>3.5751999999999999E-2</v>
      </c>
      <c r="FX24" s="28">
        <v>3.1241999999999999E-2</v>
      </c>
      <c r="FY24" s="28">
        <v>1.8859999999999998E-2</v>
      </c>
      <c r="FZ24" s="28">
        <v>5.4939999999999998E-3</v>
      </c>
      <c r="GA24" s="28">
        <v>5.0839999999999996E-2</v>
      </c>
      <c r="GB24" s="28">
        <v>7.6587999999999989E-2</v>
      </c>
      <c r="GC24" s="28">
        <v>5.8548000000000003E-2</v>
      </c>
      <c r="GD24" s="28">
        <v>4.8625999999999996E-2</v>
      </c>
      <c r="GE24" s="28">
        <v>1.8941999999999997E-2</v>
      </c>
      <c r="GF24" s="28">
        <v>4.6084E-2</v>
      </c>
      <c r="GG24" s="28">
        <v>1.9843999999999997E-2</v>
      </c>
      <c r="GH24" s="28">
        <v>1.9433999999999996E-2</v>
      </c>
      <c r="GI24" s="28">
        <v>1.3365999999999998E-2</v>
      </c>
      <c r="GJ24" s="28">
        <v>1.9433999999999996E-2</v>
      </c>
      <c r="GK24" s="28">
        <v>0</v>
      </c>
      <c r="GL24" s="28">
        <v>3.4439999999999996E-3</v>
      </c>
      <c r="GM24" s="28">
        <v>1.8039999999999997E-2</v>
      </c>
      <c r="GN24" s="28">
        <v>0</v>
      </c>
      <c r="GO24" s="28">
        <v>3.2964E-2</v>
      </c>
      <c r="GP24" s="28">
        <v>7.1667999999999996E-2</v>
      </c>
      <c r="GQ24" s="28">
        <v>3.2799999999999996E-2</v>
      </c>
      <c r="GR24" s="28">
        <v>3.4768E-2</v>
      </c>
      <c r="GS24" s="28">
        <v>6.9699999999999998E-2</v>
      </c>
      <c r="GT24" s="28">
        <v>4.1984E-2</v>
      </c>
      <c r="GU24" s="28">
        <v>0</v>
      </c>
      <c r="GV24" s="28">
        <v>4.1901999999999995E-2</v>
      </c>
      <c r="GW24" s="28">
        <v>4.6739999999999997E-2</v>
      </c>
      <c r="GX24" s="28">
        <v>4.8461999999999998E-2</v>
      </c>
      <c r="GY24" s="28">
        <v>4.4361999999999999E-2</v>
      </c>
      <c r="GZ24" s="28">
        <v>1.107E-2</v>
      </c>
      <c r="HA24" s="28">
        <v>5.7318000000000001E-2</v>
      </c>
      <c r="HB24" s="28">
        <v>0</v>
      </c>
      <c r="HC24" s="28">
        <v>1.4677999999999998E-2</v>
      </c>
      <c r="HD24" s="28">
        <v>4.1655999999999999E-2</v>
      </c>
      <c r="HE24" s="28">
        <v>1.3365999999999998E-2</v>
      </c>
      <c r="HF24" s="28">
        <v>2.0171999999999999E-2</v>
      </c>
      <c r="HG24" s="28">
        <v>0</v>
      </c>
      <c r="HH24" s="28">
        <v>2.7141999999999996E-2</v>
      </c>
      <c r="HI24" s="28">
        <v>0</v>
      </c>
      <c r="HJ24" s="28">
        <v>1.2545999999999998E-2</v>
      </c>
      <c r="HK24" s="28">
        <v>0</v>
      </c>
      <c r="HL24" s="28">
        <v>1.3611999999999999E-2</v>
      </c>
      <c r="HM24" s="28">
        <v>3.4275999999999994E-2</v>
      </c>
      <c r="HN24" s="28">
        <v>2.06E-2</v>
      </c>
      <c r="HO24" s="28">
        <v>3.2000000000000001E-2</v>
      </c>
      <c r="HP24" s="28">
        <v>1.26E-2</v>
      </c>
      <c r="HQ24" s="28">
        <v>2.8899999999999999E-2</v>
      </c>
      <c r="HR24" s="28">
        <v>1.44E-2</v>
      </c>
      <c r="HS24" s="28">
        <v>2.1100000000000001E-2</v>
      </c>
      <c r="HT24" s="28">
        <v>4.2599999999999999E-2</v>
      </c>
      <c r="HU24" s="28">
        <v>2.1100000000000001E-2</v>
      </c>
      <c r="HV24" s="28">
        <v>2.47E-2</v>
      </c>
      <c r="HW24" s="28">
        <v>2.07E-2</v>
      </c>
      <c r="HX24" s="28">
        <v>4.2099999999999999E-2</v>
      </c>
      <c r="HY24" s="28">
        <v>4.0599999999999997E-2</v>
      </c>
      <c r="HZ24" s="28">
        <v>4.6300000000000001E-2</v>
      </c>
      <c r="IA24" s="28">
        <v>0</v>
      </c>
      <c r="IB24" s="28">
        <v>0</v>
      </c>
      <c r="IC24" s="28">
        <v>2.6599999999999999E-2</v>
      </c>
      <c r="ID24" s="28">
        <v>0</v>
      </c>
      <c r="IE24" s="28">
        <v>0</v>
      </c>
      <c r="IF24" s="28">
        <v>0</v>
      </c>
      <c r="IG24" s="28">
        <v>0</v>
      </c>
      <c r="IH24" s="29">
        <v>0</v>
      </c>
      <c r="II24" s="29">
        <v>0</v>
      </c>
      <c r="IJ24" s="29">
        <v>0</v>
      </c>
      <c r="IK24" s="29">
        <v>0</v>
      </c>
      <c r="IL24" s="29">
        <v>0</v>
      </c>
      <c r="IM24" s="28">
        <v>3.44E-2</v>
      </c>
      <c r="IN24" s="28">
        <v>3.0200000000000001E-2</v>
      </c>
      <c r="IO24" s="28">
        <v>2.1399999999999999E-2</v>
      </c>
      <c r="IP24" s="28">
        <v>2.5000000000000001E-2</v>
      </c>
      <c r="IQ24" s="28">
        <v>3.2000000000000001E-2</v>
      </c>
      <c r="IR24" s="28">
        <v>2.98E-2</v>
      </c>
      <c r="IS24" s="28">
        <v>0</v>
      </c>
      <c r="IT24" s="28">
        <v>3.5999999999999997E-2</v>
      </c>
      <c r="IU24" s="28">
        <v>2.8799999999999999E-2</v>
      </c>
      <c r="IV24" s="28">
        <v>0</v>
      </c>
      <c r="IW24" s="28">
        <v>2.5700000000000001E-2</v>
      </c>
      <c r="IX24" s="28">
        <v>3.44E-2</v>
      </c>
      <c r="IY24" s="28">
        <v>2.7E-2</v>
      </c>
      <c r="IZ24" s="28">
        <v>3.0300000000000001E-2</v>
      </c>
      <c r="JA24" s="28">
        <v>2.93E-2</v>
      </c>
      <c r="JB24" s="28">
        <v>2.9899999999999999E-2</v>
      </c>
      <c r="JC24" s="28">
        <v>2.5000000000000001E-2</v>
      </c>
      <c r="JD24" s="28">
        <v>2.12E-2</v>
      </c>
      <c r="JE24" s="28">
        <v>2.76E-2</v>
      </c>
      <c r="JF24" s="28">
        <v>0</v>
      </c>
      <c r="JG24" s="28">
        <v>1.2463999999999999E-2</v>
      </c>
      <c r="JH24" s="28">
        <v>3.6600000000000001E-2</v>
      </c>
      <c r="JI24" s="28">
        <v>2.0199999999999999E-2</v>
      </c>
      <c r="JJ24" s="28">
        <v>6.0100000000000001E-2</v>
      </c>
      <c r="JK24" s="28">
        <v>1.2200000000000001E-2</v>
      </c>
      <c r="JL24" s="28">
        <v>2.3900000000000001E-2</v>
      </c>
      <c r="JM24" s="28">
        <v>3.5499999999999997E-2</v>
      </c>
      <c r="JN24" s="28">
        <v>6.0699999999999997E-2</v>
      </c>
      <c r="JO24" s="28">
        <v>0</v>
      </c>
      <c r="JP24" s="28">
        <v>2.92E-2</v>
      </c>
      <c r="JQ24" s="28">
        <v>3.3799999999999997E-2</v>
      </c>
      <c r="JR24" s="28">
        <v>0</v>
      </c>
      <c r="JS24" s="28">
        <v>3.2300000000000002E-2</v>
      </c>
      <c r="JT24" s="28">
        <v>0</v>
      </c>
      <c r="JU24" s="28">
        <v>0</v>
      </c>
      <c r="JV24" s="28">
        <v>4.3400000000000001E-2</v>
      </c>
      <c r="JW24" s="28">
        <v>4.2599999999999999E-2</v>
      </c>
      <c r="JX24" s="28">
        <v>3.1099999999999999E-2</v>
      </c>
      <c r="JY24" s="28">
        <v>3.1159999999999997E-2</v>
      </c>
      <c r="JZ24" s="28">
        <v>3.4799999999999998E-2</v>
      </c>
      <c r="KA24" s="28">
        <v>3.1405999999999996E-2</v>
      </c>
      <c r="KB24" s="28">
        <v>3.4931999999999998E-2</v>
      </c>
      <c r="KC24" s="28">
        <v>3.6489999999999995E-2</v>
      </c>
      <c r="KD24" s="28">
        <v>2.5091999999999996E-2</v>
      </c>
      <c r="KE24" s="28">
        <v>2.87E-2</v>
      </c>
      <c r="KF24" s="28">
        <v>3.6899999999999995E-2</v>
      </c>
      <c r="KG24" s="28">
        <v>3.5915999999999997E-2</v>
      </c>
      <c r="KH24" s="28">
        <v>3.5669999999999993E-2</v>
      </c>
      <c r="KI24" s="28">
        <v>5.6579999999999998E-3</v>
      </c>
      <c r="KJ24" s="28">
        <v>2.0909999999999998E-2</v>
      </c>
      <c r="KK24" s="28">
        <v>3.5833999999999998E-2</v>
      </c>
      <c r="KL24" s="28">
        <v>3.7392000000000002E-2</v>
      </c>
      <c r="KM24" s="29">
        <v>0</v>
      </c>
      <c r="KN24" s="29">
        <v>0</v>
      </c>
      <c r="KO24" s="29">
        <v>0</v>
      </c>
      <c r="KP24" s="29">
        <v>0</v>
      </c>
      <c r="KQ24" s="29">
        <v>0</v>
      </c>
      <c r="KR24" s="29">
        <v>0</v>
      </c>
      <c r="KS24" s="29">
        <v>0</v>
      </c>
      <c r="KT24" s="29">
        <v>0</v>
      </c>
      <c r="KU24" s="29">
        <v>0</v>
      </c>
      <c r="KV24" s="29">
        <v>0</v>
      </c>
      <c r="KW24" s="29">
        <v>0</v>
      </c>
      <c r="KX24" s="29">
        <v>0</v>
      </c>
      <c r="KY24" s="28">
        <v>0</v>
      </c>
      <c r="KZ24" s="29">
        <v>0</v>
      </c>
      <c r="LA24" s="29">
        <v>0</v>
      </c>
      <c r="LB24" s="29">
        <v>0</v>
      </c>
      <c r="LC24" s="29">
        <v>0</v>
      </c>
      <c r="LD24" s="29">
        <v>0</v>
      </c>
      <c r="LE24" s="29">
        <v>0</v>
      </c>
      <c r="LF24" s="28">
        <v>2.3452000000000001E-2</v>
      </c>
      <c r="LG24" s="28">
        <v>2.2549999999999997E-2</v>
      </c>
      <c r="LH24" s="28">
        <v>2.3944E-2</v>
      </c>
      <c r="LI24" s="28">
        <v>8.0359999999999997E-3</v>
      </c>
      <c r="LJ24" s="28">
        <v>1.9106000000000001E-2</v>
      </c>
      <c r="LK24" s="28">
        <v>0</v>
      </c>
      <c r="LL24" s="28">
        <v>0</v>
      </c>
      <c r="LM24" s="28">
        <v>0</v>
      </c>
      <c r="LN24" s="29">
        <v>0</v>
      </c>
      <c r="LO24" s="29">
        <v>0</v>
      </c>
      <c r="LP24" s="29">
        <v>0</v>
      </c>
      <c r="LQ24" s="29">
        <v>0</v>
      </c>
      <c r="LR24" s="29">
        <v>0</v>
      </c>
      <c r="LS24" s="28">
        <v>1.3611999999999999E-2</v>
      </c>
      <c r="LT24" s="28">
        <v>1.6728E-2</v>
      </c>
      <c r="LU24" s="28">
        <v>2.7961999999999997E-2</v>
      </c>
      <c r="LV24" s="28">
        <v>1.3857999999999997E-2</v>
      </c>
      <c r="LW24" s="28">
        <v>2.5829999999999999E-2</v>
      </c>
      <c r="LX24" s="28">
        <v>0</v>
      </c>
      <c r="LY24" s="28">
        <v>3.9196000000000002E-2</v>
      </c>
      <c r="LZ24" s="28">
        <v>3.1652E-2</v>
      </c>
      <c r="MA24" s="28">
        <v>4.0425999999999997E-2</v>
      </c>
      <c r="MB24" s="28">
        <v>4.4771999999999999E-2</v>
      </c>
      <c r="MC24" s="28">
        <v>0</v>
      </c>
      <c r="MD24" s="28">
        <v>0</v>
      </c>
      <c r="ME24" s="28">
        <v>0</v>
      </c>
      <c r="MF24" s="28">
        <v>0</v>
      </c>
      <c r="MG24" s="28">
        <v>5.986E-3</v>
      </c>
      <c r="MH24" s="28">
        <v>2.3779999999999999E-2</v>
      </c>
      <c r="MI24" s="28">
        <v>2.6567999999999998E-2</v>
      </c>
      <c r="MJ24" s="28">
        <v>2.7387999999999999E-2</v>
      </c>
      <c r="MK24" s="28">
        <v>1.4924E-2</v>
      </c>
      <c r="ML24" s="28">
        <v>2.4435999999999999E-2</v>
      </c>
      <c r="MM24" s="28">
        <v>2.5256000000000001E-2</v>
      </c>
      <c r="MN24" s="29">
        <v>0</v>
      </c>
      <c r="MO24" s="29">
        <v>0</v>
      </c>
      <c r="MP24" s="29">
        <v>0</v>
      </c>
      <c r="MQ24" s="29">
        <v>0</v>
      </c>
      <c r="MR24" s="28">
        <v>1.5415999999999999E-2</v>
      </c>
      <c r="MS24" s="29">
        <v>7.2979999999999998E-3</v>
      </c>
      <c r="MT24" s="28">
        <v>1.6563999999999999E-2</v>
      </c>
      <c r="MU24" s="29">
        <v>0</v>
      </c>
      <c r="MV24" s="28">
        <v>0</v>
      </c>
      <c r="MW24" s="28">
        <v>3.6982000000000001E-2</v>
      </c>
      <c r="MX24" s="28">
        <v>3.7145999999999998E-2</v>
      </c>
      <c r="MY24" s="29">
        <v>0</v>
      </c>
      <c r="MZ24" s="29">
        <v>0</v>
      </c>
      <c r="NA24" s="29">
        <v>0</v>
      </c>
      <c r="NB24" s="28">
        <v>0</v>
      </c>
      <c r="NC24" s="28">
        <v>0</v>
      </c>
      <c r="ND24" s="28">
        <v>0</v>
      </c>
    </row>
    <row r="25" spans="1:368" ht="18.75" customHeight="1">
      <c r="A25" s="27" t="s">
        <v>390</v>
      </c>
      <c r="B25" s="27" t="s">
        <v>381</v>
      </c>
      <c r="C25" s="17" t="s">
        <v>379</v>
      </c>
      <c r="D25" s="28">
        <v>8.2900000000000001E-2</v>
      </c>
      <c r="E25" s="28">
        <v>7.7700000000000005E-2</v>
      </c>
      <c r="F25" s="28">
        <v>5.7947826086956519E-2</v>
      </c>
      <c r="G25" s="28">
        <v>7.6999999999999999E-2</v>
      </c>
      <c r="H25" s="28">
        <v>5.7669565217391312E-2</v>
      </c>
      <c r="I25" s="28">
        <v>7.8299999999999995E-2</v>
      </c>
      <c r="J25" s="28">
        <v>6.1773913043478269E-2</v>
      </c>
      <c r="K25" s="28">
        <v>9.7460869565217406E-2</v>
      </c>
      <c r="L25" s="28">
        <v>5.7391304347826091E-2</v>
      </c>
      <c r="M25" s="28">
        <v>5.8295652173913054E-2</v>
      </c>
      <c r="N25" s="28">
        <v>8.9200000000000002E-2</v>
      </c>
      <c r="O25" s="28">
        <v>6.0800000000000014E-2</v>
      </c>
      <c r="P25" s="28">
        <v>8.8900000000000007E-2</v>
      </c>
      <c r="Q25" s="28">
        <v>5.7530434782608691E-2</v>
      </c>
      <c r="R25" s="28">
        <v>7.9500000000000001E-2</v>
      </c>
      <c r="S25" s="28">
        <v>5.7391304347826091E-2</v>
      </c>
      <c r="T25" s="28">
        <v>8.7800000000000003E-2</v>
      </c>
      <c r="U25" s="28">
        <v>5.7460869565217398E-2</v>
      </c>
      <c r="V25" s="28">
        <v>8.6747826086956525E-2</v>
      </c>
      <c r="W25" s="28">
        <v>5.7530434782608691E-2</v>
      </c>
      <c r="X25" s="28">
        <v>8.7582608695652195E-2</v>
      </c>
      <c r="Y25" s="28">
        <v>8.6191304347826098E-2</v>
      </c>
      <c r="Z25" s="28">
        <v>5.7669565217391312E-2</v>
      </c>
      <c r="AA25" s="28">
        <v>7.7982608695652184E-2</v>
      </c>
      <c r="AB25" s="28">
        <v>7.8400000000000011E-2</v>
      </c>
      <c r="AC25" s="28">
        <v>7.9513043478260867E-2</v>
      </c>
      <c r="AD25" s="28">
        <v>7.8400000000000011E-2</v>
      </c>
      <c r="AE25" s="28">
        <v>6.6713043478260875E-2</v>
      </c>
      <c r="AF25" s="28">
        <v>7.7565217391304356E-2</v>
      </c>
      <c r="AG25" s="28">
        <v>7.7565217391304356E-2</v>
      </c>
      <c r="AH25" s="29">
        <v>4.7652173913043487E-2</v>
      </c>
      <c r="AI25" s="29">
        <v>6.7478260869565224E-2</v>
      </c>
      <c r="AJ25" s="28">
        <v>8.8765217391304357E-2</v>
      </c>
      <c r="AK25" s="28">
        <v>8.9669565217391306E-2</v>
      </c>
      <c r="AL25" s="28">
        <v>8.9669565217391306E-2</v>
      </c>
      <c r="AM25" s="28">
        <v>9.7182608695652178E-2</v>
      </c>
      <c r="AN25" s="28">
        <v>7.1860869565217395E-2</v>
      </c>
      <c r="AO25" s="28">
        <v>8.7791304347826102E-2</v>
      </c>
      <c r="AP25" s="28">
        <v>8.8900000000000007E-2</v>
      </c>
      <c r="AQ25" s="28">
        <v>8.9300000000000004E-2</v>
      </c>
      <c r="AR25" s="28">
        <v>7.2904347826086957E-2</v>
      </c>
      <c r="AS25" s="29">
        <v>0.09</v>
      </c>
      <c r="AT25" s="28">
        <v>7.7704347826086956E-2</v>
      </c>
      <c r="AU25" s="28">
        <v>8.0208695652173922E-2</v>
      </c>
      <c r="AV25" s="28">
        <v>6.8730434782608693E-2</v>
      </c>
      <c r="AW25" s="28">
        <v>7.8608695652173918E-2</v>
      </c>
      <c r="AX25" s="28">
        <v>0.1255</v>
      </c>
      <c r="AY25" s="28">
        <v>9.64E-2</v>
      </c>
      <c r="AZ25" s="28">
        <v>7.1165217391304353E-2</v>
      </c>
      <c r="BA25" s="28">
        <v>8.062608695652175E-2</v>
      </c>
      <c r="BB25" s="28">
        <v>6.9704347826086963E-2</v>
      </c>
      <c r="BC25" s="28">
        <v>6.9913043478260883E-2</v>
      </c>
      <c r="BD25" s="28">
        <v>7.8956521739130453E-2</v>
      </c>
      <c r="BE25" s="28">
        <v>7.5339130434782617E-2</v>
      </c>
      <c r="BF25" s="28">
        <v>6.9704347826086963E-2</v>
      </c>
      <c r="BG25" s="28">
        <v>9.0700000000000003E-2</v>
      </c>
      <c r="BH25" s="28">
        <v>0.09</v>
      </c>
      <c r="BI25" s="28">
        <v>8.1100000000000005E-2</v>
      </c>
      <c r="BJ25" s="28">
        <v>7.4782608695652189E-2</v>
      </c>
      <c r="BK25" s="28">
        <v>7.9791304347826095E-2</v>
      </c>
      <c r="BL25" s="28">
        <v>7.6243478260869579E-2</v>
      </c>
      <c r="BM25" s="28">
        <v>8.7900000000000006E-2</v>
      </c>
      <c r="BN25" s="28">
        <v>9.2499999999999999E-2</v>
      </c>
      <c r="BO25" s="28">
        <v>7.3878260869565227E-2</v>
      </c>
      <c r="BP25" s="28">
        <v>6.7826086956521744E-2</v>
      </c>
      <c r="BQ25" s="28">
        <v>6.86608695652174E-2</v>
      </c>
      <c r="BR25" s="28">
        <v>5.6834782608695657E-2</v>
      </c>
      <c r="BS25" s="28">
        <v>5.7321739130434791E-2</v>
      </c>
      <c r="BT25" s="28">
        <v>5.0365217391304354E-2</v>
      </c>
      <c r="BU25" s="28">
        <v>4.9460869565217391E-2</v>
      </c>
      <c r="BV25" s="28">
        <v>8.2295652173913048E-2</v>
      </c>
      <c r="BW25" s="28">
        <v>8.3617391304347824E-2</v>
      </c>
      <c r="BX25" s="28">
        <v>6.1426086956521748E-2</v>
      </c>
      <c r="BY25" s="28">
        <v>5.669565217391305E-2</v>
      </c>
      <c r="BZ25" s="28">
        <v>5.7182608695652178E-2</v>
      </c>
      <c r="CA25" s="28">
        <v>5.6486956521739129E-2</v>
      </c>
      <c r="CB25" s="28">
        <v>5.7252173913043485E-2</v>
      </c>
      <c r="CC25" s="28">
        <v>6.1286956521739135E-2</v>
      </c>
      <c r="CD25" s="28">
        <v>2.4904347826086956E-2</v>
      </c>
      <c r="CE25" s="28">
        <v>6.1773913043478269E-2</v>
      </c>
      <c r="CF25" s="28">
        <v>5.6208695652173915E-2</v>
      </c>
      <c r="CG25" s="28">
        <v>6.351304347826088E-2</v>
      </c>
      <c r="CH25" s="28">
        <v>5.6347826086956522E-2</v>
      </c>
      <c r="CI25" s="28">
        <v>6.0869565217391307E-2</v>
      </c>
      <c r="CJ25" s="28">
        <v>8.9600000000000013E-2</v>
      </c>
      <c r="CK25" s="28">
        <v>8.4243478260869573E-2</v>
      </c>
      <c r="CL25" s="28">
        <v>9.06E-2</v>
      </c>
      <c r="CM25" s="28">
        <v>9.0295652173913055E-2</v>
      </c>
      <c r="CN25" s="28">
        <v>9.6000000000000002E-2</v>
      </c>
      <c r="CO25" s="28">
        <v>9.5699999999999993E-2</v>
      </c>
      <c r="CP25" s="28">
        <v>7.5895652173913045E-2</v>
      </c>
      <c r="CQ25" s="28">
        <v>7.9582608695652174E-2</v>
      </c>
      <c r="CR25" s="28">
        <v>9.0086956521739148E-2</v>
      </c>
      <c r="CS25" s="28">
        <v>8.8200000000000001E-2</v>
      </c>
      <c r="CT25" s="28">
        <v>8.7400000000000005E-2</v>
      </c>
      <c r="CU25" s="28">
        <v>9.35E-2</v>
      </c>
      <c r="CV25" s="28">
        <v>8.0299999999999996E-2</v>
      </c>
      <c r="CW25" s="28">
        <v>8.7900000000000006E-2</v>
      </c>
      <c r="CX25" s="28">
        <v>5.6139130434782608E-2</v>
      </c>
      <c r="CY25" s="29">
        <v>5.7043478260869571E-2</v>
      </c>
      <c r="CZ25" s="29">
        <v>8.0069565217391309E-2</v>
      </c>
      <c r="DA25" s="28">
        <v>9.7808695652173927E-2</v>
      </c>
      <c r="DB25" s="28">
        <v>9.3100000000000002E-2</v>
      </c>
      <c r="DC25" s="28">
        <v>8.5400000000000004E-2</v>
      </c>
      <c r="DD25" s="28">
        <v>8.8599999999999998E-2</v>
      </c>
      <c r="DE25" s="28">
        <v>8.8486956521739143E-2</v>
      </c>
      <c r="DF25" s="28">
        <v>9.7600000000000006E-2</v>
      </c>
      <c r="DG25" s="28">
        <v>0.10413913043478261</v>
      </c>
      <c r="DH25" s="28">
        <v>0.10699130434782608</v>
      </c>
      <c r="DI25" s="28">
        <v>8.9043478260869571E-2</v>
      </c>
      <c r="DJ25" s="28">
        <v>0.10156521739130434</v>
      </c>
      <c r="DK25" s="28">
        <v>7.7600000000000002E-2</v>
      </c>
      <c r="DL25" s="28">
        <v>7.4499999999999997E-2</v>
      </c>
      <c r="DM25" s="28">
        <v>5.7739130434782619E-2</v>
      </c>
      <c r="DN25" s="28">
        <v>5.7878260869565226E-2</v>
      </c>
      <c r="DO25" s="28">
        <v>5.7460869565217398E-2</v>
      </c>
      <c r="DP25" s="28">
        <v>7.8260869565217397E-2</v>
      </c>
      <c r="DQ25" s="28">
        <v>8.1391304347826099E-2</v>
      </c>
      <c r="DR25" s="28">
        <v>7.9443478260869574E-2</v>
      </c>
      <c r="DS25" s="28">
        <v>7.8956521739130453E-2</v>
      </c>
      <c r="DT25" s="28">
        <v>8.445217391304348E-2</v>
      </c>
      <c r="DU25" s="28">
        <v>7.4991304347826096E-2</v>
      </c>
      <c r="DV25" s="28">
        <v>8.3686956521739131E-2</v>
      </c>
      <c r="DW25" s="28">
        <v>6.4417391304347829E-2</v>
      </c>
      <c r="DX25" s="29">
        <v>6.0660869565217393E-2</v>
      </c>
      <c r="DY25" s="28">
        <v>6.7826086956521744E-2</v>
      </c>
      <c r="DZ25" s="28">
        <v>0.10184347826086958</v>
      </c>
      <c r="EA25" s="28">
        <v>0.10121739130434783</v>
      </c>
      <c r="EB25" s="29">
        <v>8.7513043478260874E-2</v>
      </c>
      <c r="EC25" s="29">
        <v>0.10448695652173913</v>
      </c>
      <c r="ED25" s="28">
        <v>7.012173913043479E-2</v>
      </c>
      <c r="EE25" s="29">
        <v>8.8139130434782623E-2</v>
      </c>
      <c r="EF25" s="29">
        <v>8.6499999999999994E-2</v>
      </c>
      <c r="EG25" s="28">
        <v>7.4365217391304361E-2</v>
      </c>
      <c r="EH25" s="28">
        <v>6.7130434782608703E-2</v>
      </c>
      <c r="EI25" s="29">
        <v>0.1699</v>
      </c>
      <c r="EJ25" s="29">
        <v>9.3399999999999997E-2</v>
      </c>
      <c r="EK25" s="28">
        <v>8.9300000000000004E-2</v>
      </c>
      <c r="EL25" s="28">
        <v>9.3899999999999997E-2</v>
      </c>
      <c r="EM25" s="28">
        <v>8.9700000000000002E-2</v>
      </c>
      <c r="EN25" s="28">
        <v>8.9599999999999999E-2</v>
      </c>
      <c r="EO25" s="28">
        <v>6.88E-2</v>
      </c>
      <c r="EP25" s="28">
        <v>7.1860869565217395E-2</v>
      </c>
      <c r="EQ25" s="28">
        <v>7.4573913043478268E-2</v>
      </c>
      <c r="ER25" s="28">
        <v>5.822608695652174E-2</v>
      </c>
      <c r="ES25" s="28">
        <v>6.8104347826086972E-2</v>
      </c>
      <c r="ET25" s="28">
        <v>8.8208695652173916E-2</v>
      </c>
      <c r="EU25" s="28">
        <v>7.3321739130434785E-2</v>
      </c>
      <c r="EV25" s="28">
        <v>8.5495652173913042E-2</v>
      </c>
      <c r="EW25" s="28">
        <v>6.0869565217391307E-2</v>
      </c>
      <c r="EX25" s="28">
        <v>8.8556521739130437E-2</v>
      </c>
      <c r="EY25" s="28">
        <v>8.9182608695652185E-2</v>
      </c>
      <c r="EZ25" s="28">
        <v>8.7499999999999994E-2</v>
      </c>
      <c r="FA25" s="28">
        <v>5.8156521739130433E-2</v>
      </c>
      <c r="FB25" s="28">
        <v>5.8991304347826089E-2</v>
      </c>
      <c r="FC25" s="28">
        <v>6.0104347826086965E-2</v>
      </c>
      <c r="FD25" s="28">
        <v>5.001739130434784E-2</v>
      </c>
      <c r="FE25" s="28">
        <v>5.6208695652173915E-2</v>
      </c>
      <c r="FF25" s="28">
        <v>4.9530434782608705E-2</v>
      </c>
      <c r="FG25" s="28">
        <v>4.9252173913043484E-2</v>
      </c>
      <c r="FH25" s="28">
        <v>5.5930434782608694E-2</v>
      </c>
      <c r="FI25" s="28">
        <v>5.5721739130434794E-2</v>
      </c>
      <c r="FJ25" s="28">
        <v>4.897391304347827E-2</v>
      </c>
      <c r="FK25" s="29">
        <v>8.6900000000000005E-2</v>
      </c>
      <c r="FL25" s="29">
        <v>0.1328</v>
      </c>
      <c r="FM25" s="29">
        <v>6.0499999999999998E-2</v>
      </c>
      <c r="FN25" s="29">
        <v>6.1699999999999998E-2</v>
      </c>
      <c r="FO25" s="28">
        <v>8.7800000000000003E-2</v>
      </c>
      <c r="FP25" s="28">
        <v>5.6500000000000002E-2</v>
      </c>
      <c r="FQ25" s="28">
        <v>8.3199999999999996E-2</v>
      </c>
      <c r="FR25" s="28">
        <v>8.2299999999999998E-2</v>
      </c>
      <c r="FS25" s="28">
        <v>8.7499999999999994E-2</v>
      </c>
      <c r="FT25" s="28">
        <v>7.0699999999999999E-2</v>
      </c>
      <c r="FU25" s="28">
        <v>6.7299999999999999E-2</v>
      </c>
      <c r="FV25" s="28">
        <v>7.7899999999999997E-2</v>
      </c>
      <c r="FW25" s="28">
        <v>6.3899999999999998E-2</v>
      </c>
      <c r="FX25" s="28">
        <v>6.0999999999999999E-2</v>
      </c>
      <c r="FY25" s="28">
        <v>7.0999999999999994E-2</v>
      </c>
      <c r="FZ25" s="28">
        <v>6.3299999999999995E-2</v>
      </c>
      <c r="GA25" s="28">
        <v>7.6100000000000001E-2</v>
      </c>
      <c r="GB25" s="28">
        <v>8.2299999999999998E-2</v>
      </c>
      <c r="GC25" s="28">
        <v>0.63900000000000001</v>
      </c>
      <c r="GD25" s="28">
        <v>7.0699999999999999E-2</v>
      </c>
      <c r="GE25" s="28">
        <v>6.9800000000000001E-2</v>
      </c>
      <c r="GF25" s="28">
        <v>7.0199999999999999E-2</v>
      </c>
      <c r="GG25" s="28">
        <v>6.5000000000000002E-2</v>
      </c>
      <c r="GH25" s="28">
        <v>7.3200000000000001E-2</v>
      </c>
      <c r="GI25" s="28">
        <v>6.0299999999999999E-2</v>
      </c>
      <c r="GJ25" s="28">
        <v>6.1199999999999997E-2</v>
      </c>
      <c r="GK25" s="28">
        <v>8.2299999999999998E-2</v>
      </c>
      <c r="GL25" s="28">
        <v>6.4899999999999999E-2</v>
      </c>
      <c r="GM25" s="28">
        <v>7.6300000000000007E-2</v>
      </c>
      <c r="GN25" s="28">
        <v>5.4800000000000001E-2</v>
      </c>
      <c r="GO25" s="28">
        <v>7.6799999999999993E-2</v>
      </c>
      <c r="GP25" s="28">
        <v>8.4900000000000003E-2</v>
      </c>
      <c r="GQ25" s="28">
        <v>6.0400000000000002E-2</v>
      </c>
      <c r="GR25" s="28">
        <v>4.4499999999999998E-2</v>
      </c>
      <c r="GS25" s="28">
        <v>8.5300000000000001E-2</v>
      </c>
      <c r="GT25" s="28">
        <v>4.1099999999999998E-2</v>
      </c>
      <c r="GU25" s="28">
        <v>8.6099999999999996E-2</v>
      </c>
      <c r="GV25" s="28">
        <v>6.0869565217391307E-2</v>
      </c>
      <c r="GW25" s="28">
        <v>0.1069217391304348</v>
      </c>
      <c r="GX25" s="28">
        <v>6.0173913043478258E-2</v>
      </c>
      <c r="GY25" s="28">
        <v>0.10128695652173915</v>
      </c>
      <c r="GZ25" s="28">
        <v>9.9269565217391303E-2</v>
      </c>
      <c r="HA25" s="28">
        <v>0.10900869565217394</v>
      </c>
      <c r="HB25" s="28">
        <v>0.10427826086956522</v>
      </c>
      <c r="HC25" s="28">
        <v>6.9356521739130442E-2</v>
      </c>
      <c r="HD25" s="28">
        <v>6.93E-2</v>
      </c>
      <c r="HE25" s="28">
        <v>3.3599999999999998E-2</v>
      </c>
      <c r="HF25" s="28">
        <v>1.8434782608695653E-2</v>
      </c>
      <c r="HG25" s="28">
        <v>1.0156521739130436E-2</v>
      </c>
      <c r="HH25" s="28">
        <v>6.54E-2</v>
      </c>
      <c r="HI25" s="28">
        <v>2.4500000000000001E-2</v>
      </c>
      <c r="HJ25" s="28">
        <v>2.8382608695652182E-2</v>
      </c>
      <c r="HK25" s="28">
        <v>6.0100000000000001E-2</v>
      </c>
      <c r="HL25" s="28">
        <v>7.8E-2</v>
      </c>
      <c r="HM25" s="28">
        <v>6.4299999999999996E-2</v>
      </c>
      <c r="HN25" s="28">
        <v>2.4E-2</v>
      </c>
      <c r="HO25" s="28">
        <v>7.6899999999999996E-2</v>
      </c>
      <c r="HP25" s="28">
        <v>3.4599999999999999E-2</v>
      </c>
      <c r="HQ25" s="28">
        <v>6.8400000000000002E-2</v>
      </c>
      <c r="HR25" s="28">
        <v>3.49E-2</v>
      </c>
      <c r="HS25" s="28">
        <v>6.7400000000000002E-2</v>
      </c>
      <c r="HT25" s="28">
        <v>2.8799999999999999E-2</v>
      </c>
      <c r="HU25" s="28">
        <v>5.4399999999999997E-2</v>
      </c>
      <c r="HV25" s="28">
        <v>4.3200000000000002E-2</v>
      </c>
      <c r="HW25" s="28">
        <v>6.3799999999999996E-2</v>
      </c>
      <c r="HX25" s="28">
        <v>5.6300000000000003E-2</v>
      </c>
      <c r="HY25" s="28">
        <v>4.1799999999999997E-2</v>
      </c>
      <c r="HZ25" s="28">
        <v>4.6899999999999997E-2</v>
      </c>
      <c r="IA25" s="28">
        <v>7.1099999999999997E-2</v>
      </c>
      <c r="IB25" s="28">
        <v>6.8900000000000003E-2</v>
      </c>
      <c r="IC25" s="28">
        <v>4.3200000000000002E-2</v>
      </c>
      <c r="ID25" s="28">
        <v>6.88E-2</v>
      </c>
      <c r="IE25" s="28">
        <v>7.1499999999999994E-2</v>
      </c>
      <c r="IF25" s="28">
        <v>6.8900000000000003E-2</v>
      </c>
      <c r="IG25" s="28">
        <v>6.9800000000000001E-2</v>
      </c>
      <c r="IH25" s="29">
        <v>5.62E-2</v>
      </c>
      <c r="II25" s="29">
        <v>3.5700000000000003E-2</v>
      </c>
      <c r="IJ25" s="29">
        <v>2.581E-2</v>
      </c>
      <c r="IK25" s="29">
        <v>4.53E-2</v>
      </c>
      <c r="IL25" s="29">
        <v>4.87E-2</v>
      </c>
      <c r="IM25" s="28">
        <v>3.7999999999999999E-2</v>
      </c>
      <c r="IN25" s="28">
        <v>6.0199999999999997E-2</v>
      </c>
      <c r="IO25" s="28">
        <v>4.8000000000000001E-2</v>
      </c>
      <c r="IP25" s="28">
        <v>4.2000000000000003E-2</v>
      </c>
      <c r="IQ25" s="28">
        <v>4.7399999999999998E-2</v>
      </c>
      <c r="IR25" s="28">
        <v>4.8599999999999997E-2</v>
      </c>
      <c r="IS25" s="28">
        <v>8.0600000000000005E-2</v>
      </c>
      <c r="IT25" s="28">
        <v>6.1100000000000002E-2</v>
      </c>
      <c r="IU25" s="28">
        <v>6.83E-2</v>
      </c>
      <c r="IV25" s="28">
        <v>6.93E-2</v>
      </c>
      <c r="IW25" s="28">
        <v>5.8200000000000002E-2</v>
      </c>
      <c r="IX25" s="28">
        <v>2.3E-2</v>
      </c>
      <c r="IY25" s="28">
        <v>2.1700000000000001E-2</v>
      </c>
      <c r="IZ25" s="28">
        <v>4.8300000000000003E-2</v>
      </c>
      <c r="JA25" s="28">
        <v>2.1100000000000001E-2</v>
      </c>
      <c r="JB25" s="28">
        <v>2.2100000000000002E-2</v>
      </c>
      <c r="JC25" s="28">
        <v>4.7100000000000003E-2</v>
      </c>
      <c r="JD25" s="28">
        <v>5.7099999999999998E-2</v>
      </c>
      <c r="JE25" s="28">
        <v>5.2999999999999999E-2</v>
      </c>
      <c r="JF25" s="28">
        <v>5.4399999999999997E-2</v>
      </c>
      <c r="JG25" s="28">
        <v>5.9700000000000003E-2</v>
      </c>
      <c r="JH25" s="28">
        <v>5.79E-2</v>
      </c>
      <c r="JI25" s="28">
        <v>5.1200000000000002E-2</v>
      </c>
      <c r="JJ25" s="28">
        <v>6.0199999999999997E-2</v>
      </c>
      <c r="JK25" s="28">
        <v>5.74E-2</v>
      </c>
      <c r="JL25" s="28">
        <v>5.45E-2</v>
      </c>
      <c r="JM25" s="28">
        <v>5.1499999999999997E-2</v>
      </c>
      <c r="JN25" s="28">
        <v>5.33E-2</v>
      </c>
      <c r="JO25" s="28">
        <v>5.0500000000000003E-2</v>
      </c>
      <c r="JP25" s="28">
        <v>4.3299999999999998E-2</v>
      </c>
      <c r="JQ25" s="28">
        <v>6.1100000000000002E-2</v>
      </c>
      <c r="JR25" s="28">
        <v>6.0100000000000001E-2</v>
      </c>
      <c r="JS25" s="28">
        <v>3.2899999999999999E-2</v>
      </c>
      <c r="JT25" s="28">
        <v>3.2199999999999999E-2</v>
      </c>
      <c r="JU25" s="28">
        <v>3.49E-2</v>
      </c>
      <c r="JV25" s="28">
        <v>3.4200000000000001E-2</v>
      </c>
      <c r="JW25" s="28">
        <v>5.4899999999999997E-2</v>
      </c>
      <c r="JX25" s="28">
        <v>4.7500000000000001E-2</v>
      </c>
      <c r="JY25" s="28">
        <v>4.7600000000000003E-2</v>
      </c>
      <c r="JZ25" s="28">
        <v>3.8600000000000002E-2</v>
      </c>
      <c r="KA25" s="28">
        <v>3.8199999999999998E-2</v>
      </c>
      <c r="KB25" s="28">
        <v>3.73E-2</v>
      </c>
      <c r="KC25" s="28">
        <v>5.74E-2</v>
      </c>
      <c r="KD25" s="28">
        <v>2.1100000000000001E-2</v>
      </c>
      <c r="KE25" s="28">
        <v>2.1000000000000001E-2</v>
      </c>
      <c r="KF25" s="28">
        <v>6.7799999999999999E-2</v>
      </c>
      <c r="KG25" s="28">
        <v>7.17E-2</v>
      </c>
      <c r="KH25" s="28">
        <v>6.9500000000000006E-2</v>
      </c>
      <c r="KI25" s="28">
        <v>6.2300000000000001E-2</v>
      </c>
      <c r="KJ25" s="28">
        <v>6.0999999999999999E-2</v>
      </c>
      <c r="KK25" s="28">
        <v>7.1999999999999995E-2</v>
      </c>
      <c r="KL25" s="28">
        <v>7.6700000000000004E-2</v>
      </c>
      <c r="KM25" s="29">
        <v>5.8700000000000002E-2</v>
      </c>
      <c r="KN25" s="29">
        <v>4.99E-2</v>
      </c>
      <c r="KO25" s="29">
        <v>6.6600000000000006E-2</v>
      </c>
      <c r="KP25" s="29">
        <v>6.4100000000000004E-2</v>
      </c>
      <c r="KQ25" s="29">
        <v>6.4299999999999996E-2</v>
      </c>
      <c r="KR25" s="29">
        <v>6.5299999999999997E-2</v>
      </c>
      <c r="KS25" s="29">
        <v>6.4899999999999999E-2</v>
      </c>
      <c r="KT25" s="29">
        <v>5.4199999999999998E-2</v>
      </c>
      <c r="KU25" s="29">
        <v>5.9200000000000003E-2</v>
      </c>
      <c r="KV25" s="29">
        <v>5.33E-2</v>
      </c>
      <c r="KW25" s="29">
        <v>4.6121739130434783E-2</v>
      </c>
      <c r="KX25" s="29">
        <v>4.5100000000000001E-2</v>
      </c>
      <c r="KY25" s="28">
        <v>4.58E-2</v>
      </c>
      <c r="KZ25" s="29">
        <v>6.5299999999999997E-2</v>
      </c>
      <c r="LA25" s="29">
        <v>6.2399999999999997E-2</v>
      </c>
      <c r="LB25" s="29">
        <v>7.1099999999999997E-2</v>
      </c>
      <c r="LC25" s="29">
        <v>7.2400000000000006E-2</v>
      </c>
      <c r="LD25" s="29">
        <v>7.85E-2</v>
      </c>
      <c r="LE25" s="29">
        <v>7.2300000000000003E-2</v>
      </c>
      <c r="LF25" s="28">
        <v>6.7699999999999996E-2</v>
      </c>
      <c r="LG25" s="28">
        <v>4.5400000000000003E-2</v>
      </c>
      <c r="LH25" s="28">
        <v>6.2199999999999998E-2</v>
      </c>
      <c r="LI25" s="28">
        <v>7.5999999999999998E-2</v>
      </c>
      <c r="LJ25" s="28">
        <v>8.2000000000000003E-2</v>
      </c>
      <c r="LK25" s="28">
        <v>8.3500000000000005E-2</v>
      </c>
      <c r="LL25" s="28">
        <v>9.2299999999999993E-2</v>
      </c>
      <c r="LM25" s="28">
        <v>9.11E-2</v>
      </c>
      <c r="LN25" s="29">
        <v>0.1145</v>
      </c>
      <c r="LO25" s="29">
        <v>9.2034782608695659E-2</v>
      </c>
      <c r="LP25" s="29">
        <v>9.3078260869565221E-2</v>
      </c>
      <c r="LQ25" s="29">
        <v>9.3286956521739142E-2</v>
      </c>
      <c r="LR25" s="29">
        <v>9.1617391304347845E-2</v>
      </c>
      <c r="LS25" s="28">
        <v>7.1582608695652181E-2</v>
      </c>
      <c r="LT25" s="28">
        <v>7.4434782608695654E-2</v>
      </c>
      <c r="LU25" s="28">
        <v>0.11826086956521741</v>
      </c>
      <c r="LV25" s="28">
        <v>6.8869565217391307E-2</v>
      </c>
      <c r="LW25" s="28">
        <v>6.6504347826086968E-2</v>
      </c>
      <c r="LX25" s="28">
        <v>0.10045217391304348</v>
      </c>
      <c r="LY25" s="28">
        <v>7.3460869565217399E-2</v>
      </c>
      <c r="LZ25" s="28">
        <v>7.3182608695652185E-2</v>
      </c>
      <c r="MA25" s="28">
        <v>7.415652173913044E-2</v>
      </c>
      <c r="MB25" s="28">
        <v>6.3443478260869574E-2</v>
      </c>
      <c r="MC25" s="28">
        <v>3.1930434782608701E-2</v>
      </c>
      <c r="MD25" s="28">
        <v>1.9269565217391305E-2</v>
      </c>
      <c r="ME25" s="28">
        <v>2.9913043478260872E-2</v>
      </c>
      <c r="MF25" s="28">
        <v>4.5356521739130434E-2</v>
      </c>
      <c r="MG25" s="28">
        <v>9.0852173913043482E-2</v>
      </c>
      <c r="MH25" s="28">
        <v>5.8156521739130433E-2</v>
      </c>
      <c r="MI25" s="28">
        <v>8.869565217391305E-2</v>
      </c>
      <c r="MJ25" s="28">
        <v>5.822608695652174E-2</v>
      </c>
      <c r="MK25" s="28">
        <v>9.8226086956521741E-2</v>
      </c>
      <c r="ML25" s="28">
        <v>5.8434782608695654E-2</v>
      </c>
      <c r="MM25" s="28">
        <v>4.3339130434782616E-2</v>
      </c>
      <c r="MN25" s="29">
        <v>4.9043478260869564E-2</v>
      </c>
      <c r="MO25" s="29">
        <v>6.8452173913043479E-2</v>
      </c>
      <c r="MP25" s="29">
        <v>5.7391304347826091E-2</v>
      </c>
      <c r="MQ25" s="29">
        <v>4.8486956521739136E-2</v>
      </c>
      <c r="MR25" s="28">
        <v>8.0973913043478271E-2</v>
      </c>
      <c r="MS25" s="29">
        <v>5.175652173913043E-2</v>
      </c>
      <c r="MT25" s="28">
        <v>6.9495652173913056E-2</v>
      </c>
      <c r="MU25" s="29">
        <v>5.2869565217391307E-2</v>
      </c>
      <c r="MV25" s="28">
        <v>9.0852173913043482E-2</v>
      </c>
      <c r="MW25" s="28">
        <v>0.1133</v>
      </c>
      <c r="MX25" s="28">
        <v>0.11248695652173914</v>
      </c>
      <c r="MY25" s="29">
        <v>3.6730434782608699E-2</v>
      </c>
      <c r="MZ25" s="29">
        <v>4.9947826086956526E-2</v>
      </c>
      <c r="NA25" s="29">
        <v>7.3999999999999996E-2</v>
      </c>
      <c r="NB25" s="28">
        <v>8.1600000000000006E-2</v>
      </c>
      <c r="NC25" s="28">
        <v>9.6904347826086978E-2</v>
      </c>
      <c r="ND25" s="28">
        <v>0.10525217391304348</v>
      </c>
    </row>
    <row r="26" spans="1:368" ht="55.5" customHeight="1">
      <c r="A26" s="27" t="s">
        <v>391</v>
      </c>
      <c r="B26" s="27" t="s">
        <v>381</v>
      </c>
      <c r="C26" s="17" t="s">
        <v>379</v>
      </c>
      <c r="D26" s="28">
        <v>0.1749</v>
      </c>
      <c r="E26" s="28">
        <v>0.1648</v>
      </c>
      <c r="F26" s="28">
        <v>0.1656</v>
      </c>
      <c r="G26" s="28">
        <v>0.1308</v>
      </c>
      <c r="H26" s="28">
        <v>0.16470000000000001</v>
      </c>
      <c r="I26" s="28">
        <v>0.16750000000000001</v>
      </c>
      <c r="J26" s="28">
        <v>0.17460000000000001</v>
      </c>
      <c r="K26" s="28">
        <v>0.18190000000000001</v>
      </c>
      <c r="L26" s="28">
        <v>0.16370000000000001</v>
      </c>
      <c r="M26" s="28">
        <v>0.1656</v>
      </c>
      <c r="N26" s="28">
        <v>0.18229999999999999</v>
      </c>
      <c r="O26" s="28">
        <v>0.17169999999999999</v>
      </c>
      <c r="P26" s="28">
        <v>0.1845</v>
      </c>
      <c r="Q26" s="28">
        <v>0.1643</v>
      </c>
      <c r="R26" s="28">
        <v>0.1691</v>
      </c>
      <c r="S26" s="28">
        <v>0.16389999999999999</v>
      </c>
      <c r="T26" s="28">
        <v>0.18210000000000001</v>
      </c>
      <c r="U26" s="28">
        <v>0.16309999999999999</v>
      </c>
      <c r="V26" s="28">
        <v>0.16470000000000001</v>
      </c>
      <c r="W26" s="28">
        <v>0.1648</v>
      </c>
      <c r="X26" s="28">
        <v>0.16589999999999999</v>
      </c>
      <c r="Y26" s="28">
        <v>0.16209999999999999</v>
      </c>
      <c r="Z26" s="28">
        <v>0.16400000000000001</v>
      </c>
      <c r="AA26" s="28">
        <v>0.15040000000000001</v>
      </c>
      <c r="AB26" s="28">
        <v>0.15090000000000001</v>
      </c>
      <c r="AC26" s="28">
        <v>0.15279999999999999</v>
      </c>
      <c r="AD26" s="28">
        <v>0.15110000000000001</v>
      </c>
      <c r="AE26" s="28">
        <v>0.1285</v>
      </c>
      <c r="AF26" s="28">
        <v>0.14050000000000001</v>
      </c>
      <c r="AG26" s="28">
        <v>0.14949999999999999</v>
      </c>
      <c r="AH26" s="29">
        <v>2.3499999999999997E-2</v>
      </c>
      <c r="AI26" s="29">
        <v>3.1449999999999999E-2</v>
      </c>
      <c r="AJ26" s="28">
        <v>0.16750000000000001</v>
      </c>
      <c r="AK26" s="28">
        <v>0.16889999999999999</v>
      </c>
      <c r="AL26" s="28">
        <v>0.16880000000000001</v>
      </c>
      <c r="AM26" s="28">
        <v>0.17030000000000001</v>
      </c>
      <c r="AN26" s="28">
        <v>0.1386</v>
      </c>
      <c r="AO26" s="28">
        <v>0.15709999999999999</v>
      </c>
      <c r="AP26" s="28">
        <v>0.17519999999999999</v>
      </c>
      <c r="AQ26" s="28">
        <v>0.17860000000000001</v>
      </c>
      <c r="AR26" s="28">
        <v>0.13220000000000001</v>
      </c>
      <c r="AS26" s="29">
        <v>3.1133333333333332E-2</v>
      </c>
      <c r="AT26" s="28">
        <v>0.14180000000000001</v>
      </c>
      <c r="AU26" s="28">
        <v>0.1532</v>
      </c>
      <c r="AV26" s="28">
        <v>0.1323</v>
      </c>
      <c r="AW26" s="28">
        <v>0.1502</v>
      </c>
      <c r="AX26" s="28">
        <v>0.14269999999999999</v>
      </c>
      <c r="AY26" s="28">
        <v>0.184</v>
      </c>
      <c r="AZ26" s="28">
        <v>0.13039999999999999</v>
      </c>
      <c r="BA26" s="28">
        <v>0.1517</v>
      </c>
      <c r="BB26" s="28">
        <v>0.13819999999999999</v>
      </c>
      <c r="BC26" s="28">
        <v>0.12989999999999999</v>
      </c>
      <c r="BD26" s="28">
        <v>0.1421</v>
      </c>
      <c r="BE26" s="28">
        <v>0.1401</v>
      </c>
      <c r="BF26" s="28">
        <v>0.1381</v>
      </c>
      <c r="BG26" s="28">
        <v>0.17549999999999999</v>
      </c>
      <c r="BH26" s="28">
        <v>0.17230000000000001</v>
      </c>
      <c r="BI26" s="28">
        <v>0.17019999999999999</v>
      </c>
      <c r="BJ26" s="28">
        <v>0.14030000000000001</v>
      </c>
      <c r="BK26" s="28">
        <v>0.15110000000000001</v>
      </c>
      <c r="BL26" s="28">
        <v>0.14230000000000001</v>
      </c>
      <c r="BM26" s="28">
        <v>0.1799</v>
      </c>
      <c r="BN26" s="28">
        <v>0.1852</v>
      </c>
      <c r="BO26" s="28">
        <v>0.14480000000000001</v>
      </c>
      <c r="BP26" s="28">
        <v>0.1351</v>
      </c>
      <c r="BQ26" s="28">
        <v>0.13639999999999999</v>
      </c>
      <c r="BR26" s="28">
        <v>0.16300000000000001</v>
      </c>
      <c r="BS26" s="28">
        <v>0.16420000000000001</v>
      </c>
      <c r="BT26" s="28">
        <v>0.14760000000000001</v>
      </c>
      <c r="BU26" s="28">
        <v>0.14530000000000001</v>
      </c>
      <c r="BV26" s="28">
        <v>0.15840000000000001</v>
      </c>
      <c r="BW26" s="28">
        <v>0.1605</v>
      </c>
      <c r="BX26" s="28">
        <v>0.1741</v>
      </c>
      <c r="BY26" s="28">
        <v>0.16270000000000001</v>
      </c>
      <c r="BZ26" s="28">
        <v>0.16389999999999999</v>
      </c>
      <c r="CA26" s="28">
        <v>0.1623</v>
      </c>
      <c r="CB26" s="28">
        <v>0.1641</v>
      </c>
      <c r="CC26" s="28">
        <v>0.1739</v>
      </c>
      <c r="CD26" s="28">
        <v>0.14610000000000001</v>
      </c>
      <c r="CE26" s="28">
        <v>0.17499999999999999</v>
      </c>
      <c r="CF26" s="28">
        <v>0.1615</v>
      </c>
      <c r="CG26" s="28">
        <v>0.12820000000000001</v>
      </c>
      <c r="CH26" s="28">
        <v>0.1618</v>
      </c>
      <c r="CI26" s="28">
        <v>0.17280000000000001</v>
      </c>
      <c r="CJ26" s="28">
        <v>0.1701</v>
      </c>
      <c r="CK26" s="28">
        <v>0.12770000000000001</v>
      </c>
      <c r="CL26" s="28">
        <v>0.14729999999999999</v>
      </c>
      <c r="CM26" s="28">
        <v>0.17119999999999999</v>
      </c>
      <c r="CN26" s="28">
        <v>0.19639999999999999</v>
      </c>
      <c r="CO26" s="28">
        <v>0.19600000000000001</v>
      </c>
      <c r="CP26" s="28">
        <v>0.14810000000000001</v>
      </c>
      <c r="CQ26" s="28">
        <v>0.154</v>
      </c>
      <c r="CR26" s="28">
        <v>0.1709</v>
      </c>
      <c r="CS26" s="28">
        <v>0.18379999999999999</v>
      </c>
      <c r="CT26" s="28">
        <v>0.16969999999999999</v>
      </c>
      <c r="CU26" s="28">
        <v>0.19239999999999999</v>
      </c>
      <c r="CV26" s="28">
        <v>0.17119999999999999</v>
      </c>
      <c r="CW26" s="28">
        <v>0.18329999999999999</v>
      </c>
      <c r="CX26" s="28">
        <v>9.3799999999999994E-2</v>
      </c>
      <c r="CY26" s="29">
        <v>1.9633333333333332E-2</v>
      </c>
      <c r="CZ26" s="29">
        <v>2.58E-2</v>
      </c>
      <c r="DA26" s="28">
        <v>0.18329999999999999</v>
      </c>
      <c r="DB26" s="28">
        <v>0.19170000000000001</v>
      </c>
      <c r="DC26" s="28">
        <v>0.1794</v>
      </c>
      <c r="DD26" s="28">
        <v>0.1845</v>
      </c>
      <c r="DE26" s="28">
        <v>0.16830000000000001</v>
      </c>
      <c r="DF26" s="28">
        <v>0.18290000000000001</v>
      </c>
      <c r="DG26" s="28">
        <v>0.19339999999999999</v>
      </c>
      <c r="DH26" s="28">
        <v>0.19800000000000001</v>
      </c>
      <c r="DI26" s="28">
        <v>0.1691</v>
      </c>
      <c r="DJ26" s="28">
        <v>0.1893</v>
      </c>
      <c r="DK26" s="28">
        <v>0.16500000000000001</v>
      </c>
      <c r="DL26" s="28">
        <v>0.16439999999999999</v>
      </c>
      <c r="DM26" s="28">
        <v>0.16520000000000001</v>
      </c>
      <c r="DN26" s="28">
        <v>0.1656</v>
      </c>
      <c r="DO26" s="28">
        <v>0.1646</v>
      </c>
      <c r="DP26" s="28">
        <v>0.15190000000000001</v>
      </c>
      <c r="DQ26" s="28">
        <v>0.1469</v>
      </c>
      <c r="DR26" s="28">
        <v>0.1537</v>
      </c>
      <c r="DS26" s="28">
        <v>0.15290000000000001</v>
      </c>
      <c r="DT26" s="28">
        <v>0.16170000000000001</v>
      </c>
      <c r="DU26" s="28">
        <v>0.1467</v>
      </c>
      <c r="DV26" s="28">
        <v>0.16059999999999999</v>
      </c>
      <c r="DW26" s="28">
        <v>0.12959999999999999</v>
      </c>
      <c r="DX26" s="29">
        <v>2.06E-2</v>
      </c>
      <c r="DY26" s="28">
        <v>0.1351</v>
      </c>
      <c r="DZ26" s="28">
        <v>0.18970000000000001</v>
      </c>
      <c r="EA26" s="28">
        <v>0.18870000000000001</v>
      </c>
      <c r="EB26" s="29">
        <v>2.778333333333333E-2</v>
      </c>
      <c r="EC26" s="29">
        <v>3.2333333333333332E-2</v>
      </c>
      <c r="ED26" s="28">
        <v>0.13880000000000001</v>
      </c>
      <c r="EE26" s="29">
        <v>2.0083333333333332E-2</v>
      </c>
      <c r="EF26" s="29">
        <v>3.0183333333333336E-2</v>
      </c>
      <c r="EG26" s="28">
        <v>0.14560000000000001</v>
      </c>
      <c r="EH26" s="28">
        <v>0.13400000000000001</v>
      </c>
      <c r="EI26" s="29">
        <v>5.786666666666667E-2</v>
      </c>
      <c r="EJ26" s="29">
        <v>3.2050000000000002E-2</v>
      </c>
      <c r="EK26" s="28">
        <v>0.1855</v>
      </c>
      <c r="EL26" s="28">
        <v>0.19309999999999999</v>
      </c>
      <c r="EM26" s="28">
        <v>0.1862</v>
      </c>
      <c r="EN26" s="28">
        <v>0.18609999999999999</v>
      </c>
      <c r="EO26" s="28">
        <v>0.1366</v>
      </c>
      <c r="EP26" s="28">
        <v>0.1416</v>
      </c>
      <c r="EQ26" s="28">
        <v>0.1459</v>
      </c>
      <c r="ER26" s="28">
        <v>0.16639999999999999</v>
      </c>
      <c r="ES26" s="28">
        <v>0.19020000000000001</v>
      </c>
      <c r="ET26" s="28">
        <v>0.1678</v>
      </c>
      <c r="EU26" s="28">
        <v>0.1439</v>
      </c>
      <c r="EV26" s="28">
        <v>0.16350000000000001</v>
      </c>
      <c r="EW26" s="28">
        <v>0.1729</v>
      </c>
      <c r="EX26" s="28">
        <v>0.16839999999999999</v>
      </c>
      <c r="EY26" s="28">
        <v>0.16930000000000001</v>
      </c>
      <c r="EZ26" s="28">
        <v>0.18260000000000001</v>
      </c>
      <c r="FA26" s="28">
        <v>0.1663</v>
      </c>
      <c r="FB26" s="28">
        <v>0.16819999999999999</v>
      </c>
      <c r="FC26" s="28">
        <v>0.17100000000000001</v>
      </c>
      <c r="FD26" s="28">
        <v>0.1467</v>
      </c>
      <c r="FE26" s="28">
        <v>0.16159999999999999</v>
      </c>
      <c r="FF26" s="28">
        <v>0.14549999999999999</v>
      </c>
      <c r="FG26" s="28">
        <v>0.1449</v>
      </c>
      <c r="FH26" s="28">
        <v>0.16089999999999999</v>
      </c>
      <c r="FI26" s="28">
        <v>0.16039999999999999</v>
      </c>
      <c r="FJ26" s="28">
        <v>0.14410000000000001</v>
      </c>
      <c r="FK26" s="29">
        <v>3.0299999999999997E-2</v>
      </c>
      <c r="FL26" s="29">
        <v>6.9600000000000009E-2</v>
      </c>
      <c r="FM26" s="29">
        <v>3.6600000000000001E-2</v>
      </c>
      <c r="FN26" s="29">
        <v>3.6916666666666667E-2</v>
      </c>
      <c r="FO26" s="28">
        <v>0.1832</v>
      </c>
      <c r="FP26" s="28">
        <v>0.1671</v>
      </c>
      <c r="FQ26" s="28">
        <v>0.16619999999999999</v>
      </c>
      <c r="FR26" s="28">
        <v>0.16950000000000001</v>
      </c>
      <c r="FS26" s="28">
        <v>0.18260000000000001</v>
      </c>
      <c r="FT26" s="28">
        <v>0.14449999999999999</v>
      </c>
      <c r="FU26" s="28">
        <v>0.13739999999999999</v>
      </c>
      <c r="FV26" s="28">
        <v>0.16739999999999999</v>
      </c>
      <c r="FW26" s="28">
        <v>0.1447</v>
      </c>
      <c r="FX26" s="28">
        <v>0.14019999999999999</v>
      </c>
      <c r="FY26" s="28">
        <v>0.1421</v>
      </c>
      <c r="FZ26" s="28">
        <v>0.14230000000000001</v>
      </c>
      <c r="GA26" s="28">
        <v>0.1605</v>
      </c>
      <c r="GB26" s="28">
        <v>0.1641</v>
      </c>
      <c r="GC26" s="28">
        <v>0.1401</v>
      </c>
      <c r="GD26" s="28">
        <v>0.14099999999999999</v>
      </c>
      <c r="GE26" s="28">
        <v>0.14030000000000001</v>
      </c>
      <c r="GF26" s="28">
        <v>0.14560000000000001</v>
      </c>
      <c r="GG26" s="28">
        <v>0.14199999999999999</v>
      </c>
      <c r="GH26" s="28">
        <v>0.1522</v>
      </c>
      <c r="GI26" s="28">
        <v>0.12470000000000001</v>
      </c>
      <c r="GJ26" s="28">
        <v>0.13139999999999999</v>
      </c>
      <c r="GK26" s="28">
        <v>0.16550000000000001</v>
      </c>
      <c r="GL26" s="28">
        <v>0.13220000000000001</v>
      </c>
      <c r="GM26" s="28">
        <v>0.15440000000000001</v>
      </c>
      <c r="GN26" s="28">
        <v>9.8199999999999996E-2</v>
      </c>
      <c r="GO26" s="28">
        <v>0.1547</v>
      </c>
      <c r="GP26" s="28">
        <v>0.18110000000000001</v>
      </c>
      <c r="GQ26" s="28">
        <v>0.13009999999999999</v>
      </c>
      <c r="GR26" s="28">
        <v>0.1487</v>
      </c>
      <c r="GS26" s="28">
        <v>0.18110000000000001</v>
      </c>
      <c r="GT26" s="28">
        <v>0.1623</v>
      </c>
      <c r="GU26" s="28">
        <v>0.18540000000000001</v>
      </c>
      <c r="GV26" s="28">
        <v>0.1411</v>
      </c>
      <c r="GW26" s="28">
        <v>0.1855</v>
      </c>
      <c r="GX26" s="28">
        <v>0.1411</v>
      </c>
      <c r="GY26" s="28">
        <v>0.16</v>
      </c>
      <c r="GZ26" s="28">
        <v>0.1711</v>
      </c>
      <c r="HA26" s="28">
        <v>0.1812</v>
      </c>
      <c r="HB26" s="28">
        <v>0.1832</v>
      </c>
      <c r="HC26" s="28">
        <v>0.12989999999999999</v>
      </c>
      <c r="HD26" s="28">
        <v>0.1265</v>
      </c>
      <c r="HE26" s="28">
        <v>9.6299999999999997E-2</v>
      </c>
      <c r="HF26" s="28">
        <v>0.24110000000000001</v>
      </c>
      <c r="HG26" s="28">
        <v>0.26540000000000002</v>
      </c>
      <c r="HH26" s="28">
        <v>0.16539999999999999</v>
      </c>
      <c r="HI26" s="28">
        <v>9.11E-2</v>
      </c>
      <c r="HJ26" s="28">
        <v>9.2600000000000002E-2</v>
      </c>
      <c r="HK26" s="28">
        <v>0.16450000000000001</v>
      </c>
      <c r="HL26" s="28">
        <v>0.17510000000000001</v>
      </c>
      <c r="HM26" s="28">
        <v>0.18110000000000001</v>
      </c>
      <c r="HN26" s="28">
        <v>9.2299999999999993E-2</v>
      </c>
      <c r="HO26" s="28">
        <v>0.17219999999999999</v>
      </c>
      <c r="HP26" s="28">
        <v>9.2299999999999993E-2</v>
      </c>
      <c r="HQ26" s="28">
        <v>0.1681</v>
      </c>
      <c r="HR26" s="28">
        <v>0.1163</v>
      </c>
      <c r="HS26" s="28">
        <v>0.16639999999999999</v>
      </c>
      <c r="HT26" s="28">
        <v>0.11609999999999999</v>
      </c>
      <c r="HU26" s="28">
        <v>0.20549999999999999</v>
      </c>
      <c r="HV26" s="28">
        <v>0.13220000000000001</v>
      </c>
      <c r="HW26" s="28">
        <v>0.16070000000000001</v>
      </c>
      <c r="HX26" s="28">
        <v>0.1487</v>
      </c>
      <c r="HY26" s="28">
        <v>0.1255</v>
      </c>
      <c r="HZ26" s="28">
        <v>0.13350000000000001</v>
      </c>
      <c r="IA26" s="28">
        <v>0.17249999999999999</v>
      </c>
      <c r="IB26" s="28">
        <v>0.16889999999999999</v>
      </c>
      <c r="IC26" s="28">
        <v>0.1023</v>
      </c>
      <c r="ID26" s="28">
        <v>0.16869999999999999</v>
      </c>
      <c r="IE26" s="28">
        <v>0.17299999999999999</v>
      </c>
      <c r="IF26" s="28">
        <v>0.2024</v>
      </c>
      <c r="IG26" s="28">
        <v>0.20250000000000001</v>
      </c>
      <c r="IH26" s="29">
        <v>3.4950000000000002E-2</v>
      </c>
      <c r="II26" s="29">
        <v>2.6700000000000002E-2</v>
      </c>
      <c r="IJ26" s="29">
        <v>2.3683333333333334E-2</v>
      </c>
      <c r="IK26" s="29">
        <v>2.1816666666666665E-2</v>
      </c>
      <c r="IL26" s="29">
        <v>2.2766666666666668E-2</v>
      </c>
      <c r="IM26" s="28">
        <v>0.16589999999999999</v>
      </c>
      <c r="IN26" s="28">
        <v>0.18809999999999999</v>
      </c>
      <c r="IO26" s="28">
        <v>0.13550000000000001</v>
      </c>
      <c r="IP26" s="28">
        <v>0.17549999999999999</v>
      </c>
      <c r="IQ26" s="28">
        <v>0.13439999999999999</v>
      </c>
      <c r="IR26" s="28">
        <v>0.1363</v>
      </c>
      <c r="IS26" s="28">
        <v>0.188</v>
      </c>
      <c r="IT26" s="28">
        <v>0.1404</v>
      </c>
      <c r="IU26" s="28">
        <v>0.19689999999999999</v>
      </c>
      <c r="IV26" s="28">
        <v>0.1696</v>
      </c>
      <c r="IW26" s="28">
        <v>0.1358</v>
      </c>
      <c r="IX26" s="28">
        <v>0.18190000000000001</v>
      </c>
      <c r="IY26" s="28">
        <v>0.17899999999999999</v>
      </c>
      <c r="IZ26" s="28">
        <v>0.13569999999999999</v>
      </c>
      <c r="JA26" s="28">
        <v>0.18090000000000001</v>
      </c>
      <c r="JB26" s="28">
        <v>0.18090000000000001</v>
      </c>
      <c r="JC26" s="28">
        <v>0.1338</v>
      </c>
      <c r="JD26" s="28">
        <v>0.15290000000000001</v>
      </c>
      <c r="JE26" s="28">
        <v>0.14330000000000001</v>
      </c>
      <c r="JF26" s="28">
        <v>0.1457</v>
      </c>
      <c r="JG26" s="28">
        <v>0.1542</v>
      </c>
      <c r="JH26" s="28">
        <v>0.15129999999999999</v>
      </c>
      <c r="JI26" s="28">
        <v>0.1406</v>
      </c>
      <c r="JJ26" s="28">
        <v>0.15540000000000001</v>
      </c>
      <c r="JK26" s="28">
        <v>0.154</v>
      </c>
      <c r="JL26" s="28">
        <v>0.14580000000000001</v>
      </c>
      <c r="JM26" s="28">
        <v>0.15709999999999999</v>
      </c>
      <c r="JN26" s="28">
        <v>0.16</v>
      </c>
      <c r="JO26" s="28">
        <v>0.1555</v>
      </c>
      <c r="JP26" s="28">
        <v>0.1457</v>
      </c>
      <c r="JQ26" s="28">
        <v>0.186</v>
      </c>
      <c r="JR26" s="28">
        <v>0.16750000000000001</v>
      </c>
      <c r="JS26" s="28">
        <v>9.5000000000000001E-2</v>
      </c>
      <c r="JT26" s="28">
        <v>9.5600000000000004E-2</v>
      </c>
      <c r="JU26" s="28">
        <v>9.8299999999999998E-2</v>
      </c>
      <c r="JV26" s="28">
        <v>9.7199999999999995E-2</v>
      </c>
      <c r="JW26" s="28">
        <v>0.17860000000000001</v>
      </c>
      <c r="JX26" s="28">
        <v>0.1416</v>
      </c>
      <c r="JY26" s="28">
        <v>0.1419</v>
      </c>
      <c r="JZ26" s="28">
        <v>0.14610000000000001</v>
      </c>
      <c r="KA26" s="28">
        <v>0.14299999999999999</v>
      </c>
      <c r="KB26" s="28">
        <v>0.1641</v>
      </c>
      <c r="KC26" s="28">
        <v>0.14990000000000001</v>
      </c>
      <c r="KD26" s="28">
        <v>0.1512</v>
      </c>
      <c r="KE26" s="28">
        <v>0.14680000000000001</v>
      </c>
      <c r="KF26" s="28">
        <v>0.156</v>
      </c>
      <c r="KG26" s="28">
        <v>0.1608</v>
      </c>
      <c r="KH26" s="28">
        <v>0.15809999999999999</v>
      </c>
      <c r="KI26" s="28">
        <v>0.16139999999999999</v>
      </c>
      <c r="KJ26" s="28">
        <v>0.12989999999999999</v>
      </c>
      <c r="KK26" s="28">
        <v>0.14180000000000001</v>
      </c>
      <c r="KL26" s="28">
        <v>0.14940000000000001</v>
      </c>
      <c r="KM26" s="29">
        <v>2.0083333333333332E-2</v>
      </c>
      <c r="KN26" s="29">
        <v>1.7483333333333333E-2</v>
      </c>
      <c r="KO26" s="29">
        <v>3.2899999999999999E-2</v>
      </c>
      <c r="KP26" s="29">
        <v>3.2216666666666664E-2</v>
      </c>
      <c r="KQ26" s="29">
        <v>3.0966666666666667E-2</v>
      </c>
      <c r="KR26" s="29">
        <v>3.0849999999999999E-2</v>
      </c>
      <c r="KS26" s="29">
        <v>2.1750000000000002E-2</v>
      </c>
      <c r="KT26" s="29">
        <v>2.155E-2</v>
      </c>
      <c r="KU26" s="29">
        <v>2.0233333333333332E-2</v>
      </c>
      <c r="KV26" s="29">
        <v>2.0550000000000002E-2</v>
      </c>
      <c r="KW26" s="29">
        <v>1.67E-2</v>
      </c>
      <c r="KX26" s="29">
        <v>2.18E-2</v>
      </c>
      <c r="KY26" s="28">
        <v>9.98E-2</v>
      </c>
      <c r="KZ26" s="29">
        <v>2.1849999999999998E-2</v>
      </c>
      <c r="LA26" s="29">
        <v>3.1783333333333337E-2</v>
      </c>
      <c r="LB26" s="29">
        <v>2.6066666666666669E-2</v>
      </c>
      <c r="LC26" s="29">
        <v>3.1883333333333333E-2</v>
      </c>
      <c r="LD26" s="29">
        <v>2.5383333333333331E-2</v>
      </c>
      <c r="LE26" s="29">
        <v>1.9066666666666666E-2</v>
      </c>
      <c r="LF26" s="28">
        <v>0.16689999999999999</v>
      </c>
      <c r="LG26" s="28">
        <v>0.14729999999999999</v>
      </c>
      <c r="LH26" s="28">
        <v>0.17480000000000001</v>
      </c>
      <c r="LI26" s="28">
        <v>0.14829999999999999</v>
      </c>
      <c r="LJ26" s="28">
        <v>0.1575</v>
      </c>
      <c r="LK26" s="28">
        <v>0.17610000000000001</v>
      </c>
      <c r="LL26" s="28">
        <v>0.19589999999999999</v>
      </c>
      <c r="LM26" s="28">
        <v>0.21870000000000001</v>
      </c>
      <c r="LN26" s="29">
        <v>5.3616666666666667E-2</v>
      </c>
      <c r="LO26" s="29">
        <v>2.8999999999999998E-2</v>
      </c>
      <c r="LP26" s="29">
        <v>2.9266666666666667E-2</v>
      </c>
      <c r="LQ26" s="29">
        <v>2.9316666666666668E-2</v>
      </c>
      <c r="LR26" s="29">
        <v>2.8883333333333334E-2</v>
      </c>
      <c r="LS26" s="28">
        <v>0.1411</v>
      </c>
      <c r="LT26" s="28">
        <v>0.1457</v>
      </c>
      <c r="LU26" s="28">
        <v>0.1686</v>
      </c>
      <c r="LV26" s="28">
        <v>0.1368</v>
      </c>
      <c r="LW26" s="28">
        <v>0.13289999999999999</v>
      </c>
      <c r="LX26" s="28">
        <v>0.1875</v>
      </c>
      <c r="LY26" s="28">
        <v>0.14419999999999999</v>
      </c>
      <c r="LZ26" s="28">
        <v>0.14369999999999999</v>
      </c>
      <c r="MA26" s="28">
        <v>0.1452</v>
      </c>
      <c r="MB26" s="28">
        <v>0.12809999999999999</v>
      </c>
      <c r="MC26" s="28">
        <v>0.10299999999999999</v>
      </c>
      <c r="MD26" s="28">
        <v>7.2700000000000001E-2</v>
      </c>
      <c r="ME26" s="28">
        <v>9.8299999999999998E-2</v>
      </c>
      <c r="MF26" s="28">
        <v>9.9000000000000005E-2</v>
      </c>
      <c r="MG26" s="28">
        <v>0.1721</v>
      </c>
      <c r="MH26" s="28">
        <v>0.16869999999999999</v>
      </c>
      <c r="MI26" s="28">
        <v>0.15859999999999999</v>
      </c>
      <c r="MJ26" s="28">
        <v>0.16639999999999999</v>
      </c>
      <c r="MK26" s="28">
        <v>0.18379999999999999</v>
      </c>
      <c r="ML26" s="28">
        <v>0.16700000000000001</v>
      </c>
      <c r="MM26" s="28">
        <v>0.16539999999999999</v>
      </c>
      <c r="MN26" s="29">
        <v>2.4033333333333334E-2</v>
      </c>
      <c r="MO26" s="29">
        <v>3.1849999999999996E-2</v>
      </c>
      <c r="MP26" s="29">
        <v>2.7416666666666669E-2</v>
      </c>
      <c r="MQ26" s="29">
        <v>2.3833333333333331E-2</v>
      </c>
      <c r="MR26" s="28">
        <v>0.15620000000000001</v>
      </c>
      <c r="MS26" s="29">
        <v>1.8200000000000001E-2</v>
      </c>
      <c r="MT26" s="28">
        <v>0.13780000000000001</v>
      </c>
      <c r="MU26" s="29">
        <v>2.5566666666666668E-2</v>
      </c>
      <c r="MV26" s="28">
        <v>0.1721</v>
      </c>
      <c r="MW26" s="28">
        <v>0.16109999999999999</v>
      </c>
      <c r="MX26" s="28">
        <v>0.16170000000000001</v>
      </c>
      <c r="MY26" s="29">
        <v>1.9116666666666667E-2</v>
      </c>
      <c r="MZ26" s="29">
        <v>2.4416666666666666E-2</v>
      </c>
      <c r="NA26" s="29">
        <v>3.3750000000000002E-2</v>
      </c>
      <c r="NB26" s="28">
        <v>0.1719</v>
      </c>
      <c r="NC26" s="28">
        <v>0.18179999999999999</v>
      </c>
      <c r="ND26" s="28">
        <v>0.19520000000000001</v>
      </c>
    </row>
    <row r="27" spans="1:368" ht="100.5" customHeight="1">
      <c r="A27" s="31" t="s">
        <v>392</v>
      </c>
      <c r="B27" s="27" t="s">
        <v>381</v>
      </c>
      <c r="C27" s="17" t="s">
        <v>379</v>
      </c>
      <c r="D27" s="28">
        <v>0.46229999999999999</v>
      </c>
      <c r="E27" s="28">
        <v>1.5642</v>
      </c>
      <c r="F27" s="28">
        <v>1.3617999999999999</v>
      </c>
      <c r="G27" s="28">
        <v>1.0613999999999999</v>
      </c>
      <c r="H27" s="28">
        <v>1.6617</v>
      </c>
      <c r="I27" s="28">
        <v>0.99180000000000001</v>
      </c>
      <c r="J27" s="28">
        <v>1.2244999999999999</v>
      </c>
      <c r="K27" s="28">
        <v>0.4879</v>
      </c>
      <c r="L27" s="28">
        <v>1.9314</v>
      </c>
      <c r="M27" s="28">
        <v>1.7413000000000001</v>
      </c>
      <c r="N27" s="28">
        <v>0.45290000000000002</v>
      </c>
      <c r="O27" s="28">
        <v>1.1617999999999999</v>
      </c>
      <c r="P27" s="28">
        <v>0.61519999999999997</v>
      </c>
      <c r="Q27" s="28">
        <v>1.2716000000000001</v>
      </c>
      <c r="R27" s="28">
        <v>0.59179999999999999</v>
      </c>
      <c r="S27" s="28">
        <v>1.1197999999999999</v>
      </c>
      <c r="T27" s="28">
        <v>1.3517999999999999</v>
      </c>
      <c r="U27" s="28">
        <v>1.4251</v>
      </c>
      <c r="V27" s="28">
        <v>1.3814</v>
      </c>
      <c r="W27" s="28">
        <v>1.3011999999999999</v>
      </c>
      <c r="X27" s="28">
        <v>1.5114000000000001</v>
      </c>
      <c r="Y27" s="28">
        <v>1.2006789176521746</v>
      </c>
      <c r="Z27" s="28">
        <v>1.4037265847826088</v>
      </c>
      <c r="AA27" s="28">
        <v>0.65259999999999996</v>
      </c>
      <c r="AB27" s="28">
        <v>0.65780000000000005</v>
      </c>
      <c r="AC27" s="28">
        <v>1.1456</v>
      </c>
      <c r="AD27" s="28">
        <v>0.8679</v>
      </c>
      <c r="AE27" s="28">
        <v>1.0204</v>
      </c>
      <c r="AF27" s="28">
        <v>0.9744459126086964</v>
      </c>
      <c r="AG27" s="28">
        <v>0.58140000000000003</v>
      </c>
      <c r="AH27" s="29">
        <v>0.84542662942028979</v>
      </c>
      <c r="AI27" s="29">
        <v>0.8507523624637684</v>
      </c>
      <c r="AJ27" s="28">
        <v>1.1617999999999999</v>
      </c>
      <c r="AK27" s="28">
        <v>0.62764871278260903</v>
      </c>
      <c r="AL27" s="28">
        <v>0.42493971278260811</v>
      </c>
      <c r="AM27" s="28">
        <v>0.62446188530434799</v>
      </c>
      <c r="AN27" s="28">
        <v>1.5425</v>
      </c>
      <c r="AO27" s="28">
        <v>1.0044999999999999</v>
      </c>
      <c r="AP27" s="28">
        <v>0.28911624199999952</v>
      </c>
      <c r="AQ27" s="28">
        <v>0.28404575400000009</v>
      </c>
      <c r="AR27" s="28">
        <v>0.24363406817391148</v>
      </c>
      <c r="AS27" s="29">
        <v>0.46419922599999991</v>
      </c>
      <c r="AT27" s="28">
        <v>0.32352362617391262</v>
      </c>
      <c r="AU27" s="28">
        <v>1.0063</v>
      </c>
      <c r="AV27" s="28">
        <v>0.18224470321739084</v>
      </c>
      <c r="AW27" s="28">
        <v>0.96629432634782564</v>
      </c>
      <c r="AX27" s="28">
        <v>0.69943444599999993</v>
      </c>
      <c r="AY27" s="28">
        <v>0.48392725800000036</v>
      </c>
      <c r="AZ27" s="28">
        <v>0.19140763060869517</v>
      </c>
      <c r="BA27" s="28">
        <v>1.0740000000000001</v>
      </c>
      <c r="BB27" s="28">
        <v>0.2022231941739131</v>
      </c>
      <c r="BC27" s="28">
        <v>1.2876000000000001</v>
      </c>
      <c r="BD27" s="28">
        <v>0.47006247426086761</v>
      </c>
      <c r="BE27" s="28">
        <v>1.0660088695652166</v>
      </c>
      <c r="BF27" s="28">
        <v>0.4536389741739123</v>
      </c>
      <c r="BG27" s="28">
        <v>0.69518099999999916</v>
      </c>
      <c r="BH27" s="28">
        <v>1.6814</v>
      </c>
      <c r="BI27" s="28">
        <v>1.4218999999999999</v>
      </c>
      <c r="BJ27" s="28">
        <v>1.3044989153043482</v>
      </c>
      <c r="BK27" s="28">
        <v>1.1246129476521738</v>
      </c>
      <c r="BL27" s="28">
        <v>1.530507013739131</v>
      </c>
      <c r="BM27" s="28">
        <v>1.2713314519999999</v>
      </c>
      <c r="BN27" s="28">
        <v>1.0109255340000001</v>
      </c>
      <c r="BO27" s="28">
        <v>1.0366448691304353</v>
      </c>
      <c r="BP27" s="28">
        <v>0.96643974904347818</v>
      </c>
      <c r="BQ27" s="28">
        <v>1.2913738924347828</v>
      </c>
      <c r="BR27" s="28">
        <v>0.82153861939130413</v>
      </c>
      <c r="BS27" s="28">
        <v>0.40176158886956564</v>
      </c>
      <c r="BT27" s="28">
        <v>0.20033848260869519</v>
      </c>
      <c r="BU27" s="28">
        <v>0.78472253043478335</v>
      </c>
      <c r="BV27" s="28">
        <v>1.3216000000000001</v>
      </c>
      <c r="BW27" s="28">
        <v>1.3604000000000001</v>
      </c>
      <c r="BX27" s="28">
        <v>1.1926269850434783</v>
      </c>
      <c r="BY27" s="28">
        <v>1.1790036718260868</v>
      </c>
      <c r="BZ27" s="28">
        <v>1.0913999999999999</v>
      </c>
      <c r="CA27" s="28">
        <v>1.2456</v>
      </c>
      <c r="CB27" s="28">
        <v>1.2816000000000001</v>
      </c>
      <c r="CC27" s="28">
        <v>0.43568461147826149</v>
      </c>
      <c r="CD27" s="28">
        <v>0.67913565217391403</v>
      </c>
      <c r="CE27" s="28">
        <v>1.2215</v>
      </c>
      <c r="CF27" s="28">
        <v>1.0826</v>
      </c>
      <c r="CG27" s="28">
        <v>1.1006</v>
      </c>
      <c r="CH27" s="28">
        <v>0.35468533791304452</v>
      </c>
      <c r="CI27" s="28">
        <v>1.0056</v>
      </c>
      <c r="CJ27" s="28">
        <v>1.0947</v>
      </c>
      <c r="CK27" s="28">
        <v>0.93049999999999999</v>
      </c>
      <c r="CL27" s="28">
        <v>0.99860000000000004</v>
      </c>
      <c r="CM27" s="28">
        <v>0.64759999999999995</v>
      </c>
      <c r="CN27" s="28">
        <v>0.62180000000000002</v>
      </c>
      <c r="CO27" s="28">
        <v>0.62570000000000003</v>
      </c>
      <c r="CP27" s="28">
        <v>0.2970233818260879</v>
      </c>
      <c r="CQ27" s="28">
        <v>0.29946207330434726</v>
      </c>
      <c r="CR27" s="28">
        <v>1.3613999999999999</v>
      </c>
      <c r="CS27" s="28">
        <v>0.5057251220000003</v>
      </c>
      <c r="CT27" s="28">
        <v>0.61234526999999983</v>
      </c>
      <c r="CU27" s="28">
        <v>0.50567052599999984</v>
      </c>
      <c r="CV27" s="28">
        <v>0.52107764600000084</v>
      </c>
      <c r="CW27" s="28">
        <v>0.4956211140000002</v>
      </c>
      <c r="CX27" s="28">
        <v>0.58379068356521768</v>
      </c>
      <c r="CY27" s="29">
        <v>0.5539965217391305</v>
      </c>
      <c r="CZ27" s="29">
        <v>0.53677043478260877</v>
      </c>
      <c r="DA27" s="28">
        <v>1.3877999999999999</v>
      </c>
      <c r="DB27" s="28">
        <v>0.6294089140000001</v>
      </c>
      <c r="DC27" s="28">
        <v>0.89977619400000075</v>
      </c>
      <c r="DD27" s="28">
        <v>0.67717353399999958</v>
      </c>
      <c r="DE27" s="28">
        <v>0.59056903747825973</v>
      </c>
      <c r="DF27" s="28">
        <v>1.0065</v>
      </c>
      <c r="DG27" s="28">
        <v>0.60578456356521637</v>
      </c>
      <c r="DH27" s="28">
        <v>0.6590987216521742</v>
      </c>
      <c r="DI27" s="28">
        <v>0.61795653173912968</v>
      </c>
      <c r="DJ27" s="28">
        <v>0.59752615260869568</v>
      </c>
      <c r="DK27" s="28">
        <v>1.1077999999999999</v>
      </c>
      <c r="DL27" s="28">
        <v>1.1569</v>
      </c>
      <c r="DM27" s="28">
        <v>1.1878</v>
      </c>
      <c r="DN27" s="28">
        <v>1.2564</v>
      </c>
      <c r="DO27" s="28">
        <v>1.2645</v>
      </c>
      <c r="DP27" s="28">
        <v>0.97150000000000003</v>
      </c>
      <c r="DQ27" s="28">
        <v>0.33400758565217326</v>
      </c>
      <c r="DR27" s="28">
        <v>0.30255659373912963</v>
      </c>
      <c r="DS27" s="28">
        <v>0.56624819826086958</v>
      </c>
      <c r="DT27" s="28">
        <v>0.44484028808695575</v>
      </c>
      <c r="DU27" s="28">
        <v>0.75020445965217353</v>
      </c>
      <c r="DV27" s="28">
        <v>0.44772624547826045</v>
      </c>
      <c r="DW27" s="28">
        <v>0.55799352269565261</v>
      </c>
      <c r="DX27" s="29">
        <v>0.55134579710145259</v>
      </c>
      <c r="DY27" s="28">
        <v>0.21896888104347734</v>
      </c>
      <c r="DZ27" s="28">
        <v>1.1565000000000001</v>
      </c>
      <c r="EA27" s="28">
        <v>1.1816</v>
      </c>
      <c r="EB27" s="29">
        <v>0.42159999999999997</v>
      </c>
      <c r="EC27" s="29">
        <v>0.76780000000000004</v>
      </c>
      <c r="ED27" s="28">
        <v>1.0245</v>
      </c>
      <c r="EE27" s="29">
        <v>0.81037925997547366</v>
      </c>
      <c r="EF27" s="29">
        <v>0.50403487179487161</v>
      </c>
      <c r="EG27" s="28">
        <v>1.0145</v>
      </c>
      <c r="EH27" s="28">
        <v>1.1665000000000001</v>
      </c>
      <c r="EI27" s="29">
        <v>0.57111692307692286</v>
      </c>
      <c r="EJ27" s="29">
        <v>0.60319897435897452</v>
      </c>
      <c r="EK27" s="28">
        <v>0.50292073399999881</v>
      </c>
      <c r="EL27" s="28">
        <v>0.31939793800000055</v>
      </c>
      <c r="EM27" s="28">
        <v>0.89024256199999918</v>
      </c>
      <c r="EN27" s="28">
        <v>0.76668917599999975</v>
      </c>
      <c r="EO27" s="28">
        <v>1.4879</v>
      </c>
      <c r="EP27" s="28">
        <v>1.3788</v>
      </c>
      <c r="EQ27" s="28">
        <v>1.1812</v>
      </c>
      <c r="ER27" s="28">
        <v>1.2248000000000001</v>
      </c>
      <c r="ES27" s="28">
        <v>0.15982726017391255</v>
      </c>
      <c r="ET27" s="28">
        <v>0.35007432834782581</v>
      </c>
      <c r="EU27" s="28">
        <v>0.71418878886956494</v>
      </c>
      <c r="EV27" s="28">
        <v>0.87310904382608778</v>
      </c>
      <c r="EW27" s="28">
        <v>0.20144797878260962</v>
      </c>
      <c r="EX27" s="28">
        <v>1.1235999999999999</v>
      </c>
      <c r="EY27" s="28">
        <v>1.0745</v>
      </c>
      <c r="EZ27" s="28">
        <v>1.0678000000000001</v>
      </c>
      <c r="FA27" s="28">
        <v>1.0879000000000001</v>
      </c>
      <c r="FB27" s="28">
        <v>1.0987</v>
      </c>
      <c r="FC27" s="28">
        <v>1.1477999999999999</v>
      </c>
      <c r="FD27" s="28">
        <v>0.90240350869565056</v>
      </c>
      <c r="FE27" s="28">
        <v>0.80179999999999996</v>
      </c>
      <c r="FF27" s="28">
        <v>0.75573196521739139</v>
      </c>
      <c r="FG27" s="28">
        <v>0.72911322608695761</v>
      </c>
      <c r="FH27" s="28">
        <v>1.0965</v>
      </c>
      <c r="FI27" s="28">
        <v>1.0788</v>
      </c>
      <c r="FJ27" s="28">
        <v>0.78559999999999997</v>
      </c>
      <c r="FK27" s="29">
        <v>0.77649999999999997</v>
      </c>
      <c r="FL27" s="29">
        <v>0.8186622638461537</v>
      </c>
      <c r="FM27" s="29">
        <v>0.84172223707692295</v>
      </c>
      <c r="FN27" s="29">
        <v>0.84109944415384608</v>
      </c>
      <c r="FO27" s="28">
        <v>1.5236000000000001</v>
      </c>
      <c r="FP27" s="28">
        <v>1.2478</v>
      </c>
      <c r="FQ27" s="28">
        <v>0.86980000000000002</v>
      </c>
      <c r="FR27" s="28">
        <v>0.44479999999999997</v>
      </c>
      <c r="FS27" s="28">
        <v>1.0265</v>
      </c>
      <c r="FT27" s="28">
        <v>1.0173383179999997</v>
      </c>
      <c r="FU27" s="28">
        <v>1.1245000000000001</v>
      </c>
      <c r="FV27" s="28">
        <v>0.57797369600000081</v>
      </c>
      <c r="FW27" s="28">
        <v>1.0101010459999993</v>
      </c>
      <c r="FX27" s="28">
        <v>0.8639278740000006</v>
      </c>
      <c r="FY27" s="28">
        <v>0.39320363999999958</v>
      </c>
      <c r="FZ27" s="28">
        <v>0.60559297800000012</v>
      </c>
      <c r="GA27" s="28">
        <v>1.0132868380000009</v>
      </c>
      <c r="GB27" s="28">
        <v>1.1345000000000001</v>
      </c>
      <c r="GC27" s="28">
        <v>0.43750853799999989</v>
      </c>
      <c r="GD27" s="28">
        <v>0.48159999999999997</v>
      </c>
      <c r="GE27" s="28">
        <v>0.36149999999999999</v>
      </c>
      <c r="GF27" s="28">
        <v>0.62109999999999999</v>
      </c>
      <c r="GG27" s="28">
        <v>0.43540000000000001</v>
      </c>
      <c r="GH27" s="28">
        <v>1.4077999999999999</v>
      </c>
      <c r="GI27" s="28">
        <v>0.72650000000000003</v>
      </c>
      <c r="GJ27" s="28">
        <v>1.3010999999999999</v>
      </c>
      <c r="GK27" s="28">
        <v>1.0023</v>
      </c>
      <c r="GL27" s="28">
        <v>1.0745</v>
      </c>
      <c r="GM27" s="28">
        <v>1.2378</v>
      </c>
      <c r="GN27" s="28">
        <v>5.2186918000000304E-2</v>
      </c>
      <c r="GO27" s="28">
        <v>0.76026681399999918</v>
      </c>
      <c r="GP27" s="28">
        <v>1.0023</v>
      </c>
      <c r="GQ27" s="28">
        <v>0.91239999999999999</v>
      </c>
      <c r="GR27" s="28">
        <v>0.86560000000000004</v>
      </c>
      <c r="GS27" s="28">
        <v>1.0358000000000001</v>
      </c>
      <c r="GT27" s="28">
        <v>1.0645</v>
      </c>
      <c r="GU27" s="28">
        <v>1.0278</v>
      </c>
      <c r="GV27" s="28">
        <v>1.1144000000000001</v>
      </c>
      <c r="GW27" s="28">
        <v>0.86109999999999998</v>
      </c>
      <c r="GX27" s="28">
        <v>1.2478</v>
      </c>
      <c r="GY27" s="28">
        <v>1.7033</v>
      </c>
      <c r="GZ27" s="28">
        <v>0.29759470678260935</v>
      </c>
      <c r="HA27" s="28">
        <v>0.86675500634782643</v>
      </c>
      <c r="HB27" s="28">
        <v>0.5368079371304344</v>
      </c>
      <c r="HC27" s="28">
        <v>1.2311000000000001</v>
      </c>
      <c r="HD27" s="28">
        <v>0.69893831999999978</v>
      </c>
      <c r="HE27" s="28">
        <v>0.87987197400000028</v>
      </c>
      <c r="HF27" s="28">
        <v>0.69179999999999997</v>
      </c>
      <c r="HG27" s="28">
        <v>0.48827782026086974</v>
      </c>
      <c r="HH27" s="28">
        <v>0.90345111400000078</v>
      </c>
      <c r="HI27" s="28">
        <v>1.4588000000000001</v>
      </c>
      <c r="HJ27" s="28">
        <v>0.86792386130434729</v>
      </c>
      <c r="HK27" s="28">
        <v>0.66025017799999997</v>
      </c>
      <c r="HL27" s="28">
        <v>1.7412000000000001</v>
      </c>
      <c r="HM27" s="28">
        <v>0.64012315799999997</v>
      </c>
      <c r="HN27" s="28">
        <v>0.69576471399999984</v>
      </c>
      <c r="HO27" s="28">
        <v>0.89594008400000047</v>
      </c>
      <c r="HP27" s="28">
        <v>0.78493731999999949</v>
      </c>
      <c r="HQ27" s="28">
        <v>1.1245000000000001</v>
      </c>
      <c r="HR27" s="28">
        <v>0.81940678199999972</v>
      </c>
      <c r="HS27" s="28">
        <v>1.1456</v>
      </c>
      <c r="HT27" s="28">
        <v>0.94709230399999955</v>
      </c>
      <c r="HU27" s="28">
        <v>0.34606069999999917</v>
      </c>
      <c r="HV27" s="28">
        <v>1.2244999999999999</v>
      </c>
      <c r="HW27" s="28">
        <v>0.5382165139999987</v>
      </c>
      <c r="HX27" s="28">
        <v>0.65147463199999933</v>
      </c>
      <c r="HY27" s="28">
        <v>1.1877</v>
      </c>
      <c r="HZ27" s="28">
        <v>0.99626446200000029</v>
      </c>
      <c r="IA27" s="28">
        <v>0.85019656999999926</v>
      </c>
      <c r="IB27" s="28">
        <v>1.4236</v>
      </c>
      <c r="IC27" s="28">
        <v>1.4325000000000001</v>
      </c>
      <c r="ID27" s="28">
        <v>0.61452900199999938</v>
      </c>
      <c r="IE27" s="28">
        <v>0.65342582999999999</v>
      </c>
      <c r="IF27" s="28">
        <v>1.0065</v>
      </c>
      <c r="IG27" s="28">
        <v>1.0044999999999999</v>
      </c>
      <c r="IH27" s="29">
        <v>0.87348212333333353</v>
      </c>
      <c r="II27" s="29">
        <v>0.86752778333333358</v>
      </c>
      <c r="IJ27" s="29">
        <v>0.86788656733333303</v>
      </c>
      <c r="IK27" s="29">
        <v>0.82995271317948704</v>
      </c>
      <c r="IL27" s="29">
        <v>0.82822172343589739</v>
      </c>
      <c r="IM27" s="28">
        <v>0.33139999999999997</v>
      </c>
      <c r="IN27" s="28">
        <v>1.4511000000000001</v>
      </c>
      <c r="IO27" s="28">
        <v>0.9314654380000007</v>
      </c>
      <c r="IP27" s="28">
        <v>0.72150000000000003</v>
      </c>
      <c r="IQ27" s="28">
        <v>0.85460000000000003</v>
      </c>
      <c r="IR27" s="28">
        <v>1.0322</v>
      </c>
      <c r="IS27" s="28">
        <v>0.67100000000000004</v>
      </c>
      <c r="IT27" s="28">
        <v>1.0345</v>
      </c>
      <c r="IU27" s="28">
        <v>1.0065</v>
      </c>
      <c r="IV27" s="28">
        <v>0.4617</v>
      </c>
      <c r="IW27" s="28">
        <v>1.2344999999999999</v>
      </c>
      <c r="IX27" s="28">
        <v>1.2246999999999999</v>
      </c>
      <c r="IY27" s="28">
        <v>1.2178</v>
      </c>
      <c r="IZ27" s="28">
        <v>0.85528162200000013</v>
      </c>
      <c r="JA27" s="28">
        <v>1.1944999999999999</v>
      </c>
      <c r="JB27" s="28">
        <v>0.81469999999999998</v>
      </c>
      <c r="JC27" s="28">
        <v>1.3647</v>
      </c>
      <c r="JD27" s="28">
        <v>0.42413604000000071</v>
      </c>
      <c r="JE27" s="28">
        <v>1.038360054</v>
      </c>
      <c r="JF27" s="28">
        <v>0.9164480899999996</v>
      </c>
      <c r="JG27" s="28">
        <v>0.79374306800000016</v>
      </c>
      <c r="JH27" s="28">
        <v>0.60220410799999935</v>
      </c>
      <c r="JI27" s="28">
        <v>1.4312</v>
      </c>
      <c r="JJ27" s="28">
        <v>0.8866166479999994</v>
      </c>
      <c r="JK27" s="28">
        <v>0.93128497600000071</v>
      </c>
      <c r="JL27" s="28">
        <v>0.72673024799999997</v>
      </c>
      <c r="JM27" s="28">
        <v>0.57047972800000069</v>
      </c>
      <c r="JN27" s="28">
        <v>0.87517675000000072</v>
      </c>
      <c r="JO27" s="28">
        <v>8.9680713999999995E-2</v>
      </c>
      <c r="JP27" s="28">
        <v>0.48524922200000087</v>
      </c>
      <c r="JQ27" s="28">
        <v>1.0191672539999999</v>
      </c>
      <c r="JR27" s="28">
        <v>0.63360323000000018</v>
      </c>
      <c r="JS27" s="28">
        <v>1.1247</v>
      </c>
      <c r="JT27" s="28">
        <v>0.86893494199999932</v>
      </c>
      <c r="JU27" s="28">
        <v>1.6547000000000001</v>
      </c>
      <c r="JV27" s="28">
        <v>1.0876999999999999</v>
      </c>
      <c r="JW27" s="28">
        <v>1.2143540019999994</v>
      </c>
      <c r="JX27" s="28">
        <v>1.2576000000000001</v>
      </c>
      <c r="JY27" s="28">
        <v>1.2612000000000001</v>
      </c>
      <c r="JZ27" s="28">
        <v>1.3402000000000001</v>
      </c>
      <c r="KA27" s="28">
        <v>1.1516</v>
      </c>
      <c r="KB27" s="28">
        <v>1.3934</v>
      </c>
      <c r="KC27" s="28">
        <v>0.97199999999999998</v>
      </c>
      <c r="KD27" s="28">
        <v>0.83314671000000096</v>
      </c>
      <c r="KE27" s="28">
        <v>0.88490000000000002</v>
      </c>
      <c r="KF27" s="28">
        <v>1.9682999999999999</v>
      </c>
      <c r="KG27" s="28">
        <v>1.8411</v>
      </c>
      <c r="KH27" s="28">
        <v>1.2622</v>
      </c>
      <c r="KI27" s="28">
        <v>0.59379999999999999</v>
      </c>
      <c r="KJ27" s="28">
        <v>1.4645072440000002</v>
      </c>
      <c r="KK27" s="28">
        <v>1.2553000000000001</v>
      </c>
      <c r="KL27" s="28">
        <v>1.128110506000001</v>
      </c>
      <c r="KM27" s="29">
        <v>0.81333394825641014</v>
      </c>
      <c r="KN27" s="29">
        <v>0.81736841184615361</v>
      </c>
      <c r="KO27" s="29">
        <v>0.82885496087179489</v>
      </c>
      <c r="KP27" s="29">
        <v>0.83008963687179471</v>
      </c>
      <c r="KQ27" s="29">
        <v>0.82761777851282048</v>
      </c>
      <c r="KR27" s="29">
        <v>0.82642159984615382</v>
      </c>
      <c r="KS27" s="29">
        <v>0.81014222241025624</v>
      </c>
      <c r="KT27" s="29">
        <v>0.82052380497435873</v>
      </c>
      <c r="KU27" s="29">
        <v>0.81310406682051251</v>
      </c>
      <c r="KV27" s="29">
        <v>0.81964388487179451</v>
      </c>
      <c r="KW27" s="29">
        <v>0.81978475097212922</v>
      </c>
      <c r="KX27" s="29">
        <v>0.83005313225641042</v>
      </c>
      <c r="KY27" s="28">
        <v>2.4134032180000009</v>
      </c>
      <c r="KZ27" s="29">
        <v>0.80996404210256423</v>
      </c>
      <c r="LA27" s="29">
        <v>0.8309536401538461</v>
      </c>
      <c r="LB27" s="29">
        <v>0.81188955379487182</v>
      </c>
      <c r="LC27" s="29">
        <v>0.82117545984615381</v>
      </c>
      <c r="LD27" s="29">
        <v>0.80322422979487174</v>
      </c>
      <c r="LE27" s="29">
        <v>0.79791705820512793</v>
      </c>
      <c r="LF27" s="28">
        <v>1.2342238799999989</v>
      </c>
      <c r="LG27" s="28">
        <v>0.8592242120000001</v>
      </c>
      <c r="LH27" s="28">
        <v>0.85415016400000043</v>
      </c>
      <c r="LI27" s="28">
        <v>0.58069999999999999</v>
      </c>
      <c r="LJ27" s="28">
        <v>0.29838683200000055</v>
      </c>
      <c r="LK27" s="28">
        <v>0.55555488599999947</v>
      </c>
      <c r="LL27" s="28">
        <v>0.31297523799999993</v>
      </c>
      <c r="LM27" s="28">
        <v>0.19176964599999949</v>
      </c>
      <c r="LN27" s="29">
        <v>0.81876918046153813</v>
      </c>
      <c r="LO27" s="29">
        <v>0.79627187364771457</v>
      </c>
      <c r="LP27" s="29">
        <v>0.79575730359197328</v>
      </c>
      <c r="LQ27" s="29">
        <v>0.79565951778595345</v>
      </c>
      <c r="LR27" s="29">
        <v>0.79649308628539561</v>
      </c>
      <c r="LS27" s="28">
        <v>1.9387289373043481</v>
      </c>
      <c r="LT27" s="28">
        <v>0.26997195739130453</v>
      </c>
      <c r="LU27" s="28">
        <v>1.3906000000000001</v>
      </c>
      <c r="LV27" s="28">
        <v>1.1266934207826085</v>
      </c>
      <c r="LW27" s="28">
        <v>1.2985609821739135</v>
      </c>
      <c r="LX27" s="28">
        <v>1.0845</v>
      </c>
      <c r="LY27" s="28">
        <v>1.3659771804347822</v>
      </c>
      <c r="LZ27" s="28">
        <v>1.4319658573043479</v>
      </c>
      <c r="MA27" s="28">
        <v>0.60975576626086947</v>
      </c>
      <c r="MB27" s="28">
        <v>1.604703959739131</v>
      </c>
      <c r="MC27" s="28">
        <v>1.2928873832173917</v>
      </c>
      <c r="MD27" s="28">
        <v>1.2494863887826091</v>
      </c>
      <c r="ME27" s="28">
        <v>1.2723454665217393</v>
      </c>
      <c r="MF27" s="28">
        <v>1.2564939322608695</v>
      </c>
      <c r="MG27" s="28">
        <v>2.0255999999999998</v>
      </c>
      <c r="MH27" s="28">
        <v>1.2827</v>
      </c>
      <c r="MI27" s="28">
        <v>0.66139999999999999</v>
      </c>
      <c r="MJ27" s="28">
        <v>1.0803504750434785</v>
      </c>
      <c r="MK27" s="28">
        <v>0.55523454904347824</v>
      </c>
      <c r="ML27" s="28">
        <v>0.79462018539130352</v>
      </c>
      <c r="MM27" s="28">
        <v>2.0870560915652177</v>
      </c>
      <c r="MN27" s="29">
        <v>0.80821062148272016</v>
      </c>
      <c r="MO27" s="29">
        <v>0.79424474665105915</v>
      </c>
      <c r="MP27" s="29">
        <v>0.80217098411371235</v>
      </c>
      <c r="MQ27" s="29">
        <v>0.80857394773467106</v>
      </c>
      <c r="MR27" s="28">
        <v>0.72411404095652121</v>
      </c>
      <c r="MS27" s="29">
        <v>0.81252584220958746</v>
      </c>
      <c r="MT27" s="28">
        <v>1.0235000000000001</v>
      </c>
      <c r="MU27" s="29">
        <v>0.80546916375696731</v>
      </c>
      <c r="MV27" s="28">
        <v>0.78911038808695599</v>
      </c>
      <c r="MW27" s="28">
        <v>0.97150000000000003</v>
      </c>
      <c r="MX27" s="28">
        <v>0.88109999999999999</v>
      </c>
      <c r="MY27" s="29">
        <v>0.81700562506354513</v>
      </c>
      <c r="MZ27" s="29">
        <v>0.80753047273355649</v>
      </c>
      <c r="NA27" s="29">
        <v>0.75080000000000002</v>
      </c>
      <c r="NB27" s="28">
        <v>0.65040070130434702</v>
      </c>
      <c r="NC27" s="28">
        <v>0.71590313817391316</v>
      </c>
      <c r="ND27" s="28">
        <v>1.5757000000000001</v>
      </c>
    </row>
    <row r="28" spans="1:368" ht="15" customHeight="1">
      <c r="A28" s="26" t="s">
        <v>393</v>
      </c>
      <c r="B28" s="27" t="s">
        <v>381</v>
      </c>
      <c r="C28" s="17" t="s">
        <v>379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2">
        <v>0</v>
      </c>
      <c r="AJ28" s="32">
        <v>0</v>
      </c>
      <c r="AK28" s="32">
        <v>0</v>
      </c>
      <c r="AL28" s="32">
        <v>0</v>
      </c>
      <c r="AM28" s="32">
        <v>0</v>
      </c>
      <c r="AN28" s="32">
        <v>0</v>
      </c>
      <c r="AO28" s="32">
        <v>0</v>
      </c>
      <c r="AP28" s="32">
        <v>0</v>
      </c>
      <c r="AQ28" s="32">
        <v>0</v>
      </c>
      <c r="AR28" s="32">
        <v>0</v>
      </c>
      <c r="AS28" s="32">
        <v>0</v>
      </c>
      <c r="AT28" s="32">
        <v>0</v>
      </c>
      <c r="AU28" s="32">
        <v>0</v>
      </c>
      <c r="AV28" s="32">
        <v>0</v>
      </c>
      <c r="AW28" s="32">
        <v>0</v>
      </c>
      <c r="AX28" s="32">
        <v>0</v>
      </c>
      <c r="AY28" s="32">
        <v>0</v>
      </c>
      <c r="AZ28" s="32">
        <v>0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0</v>
      </c>
      <c r="BO28" s="32">
        <v>0</v>
      </c>
      <c r="BP28" s="32">
        <v>0</v>
      </c>
      <c r="BQ28" s="32">
        <v>0</v>
      </c>
      <c r="BR28" s="32">
        <v>0</v>
      </c>
      <c r="BS28" s="32">
        <v>0</v>
      </c>
      <c r="BT28" s="32">
        <v>0</v>
      </c>
      <c r="BU28" s="32">
        <v>0</v>
      </c>
      <c r="BV28" s="32">
        <v>0</v>
      </c>
      <c r="BW28" s="32">
        <v>0</v>
      </c>
      <c r="BX28" s="32">
        <v>0</v>
      </c>
      <c r="BY28" s="32">
        <v>0</v>
      </c>
      <c r="BZ28" s="32">
        <v>0</v>
      </c>
      <c r="CA28" s="32">
        <v>0</v>
      </c>
      <c r="CB28" s="32">
        <v>0</v>
      </c>
      <c r="CC28" s="32">
        <v>0</v>
      </c>
      <c r="CD28" s="32">
        <v>0</v>
      </c>
      <c r="CE28" s="32">
        <v>0</v>
      </c>
      <c r="CF28" s="32">
        <v>0</v>
      </c>
      <c r="CG28" s="32">
        <v>0</v>
      </c>
      <c r="CH28" s="32">
        <v>0</v>
      </c>
      <c r="CI28" s="32">
        <v>0</v>
      </c>
      <c r="CJ28" s="32">
        <v>0</v>
      </c>
      <c r="CK28" s="32">
        <v>0</v>
      </c>
      <c r="CL28" s="32">
        <v>0</v>
      </c>
      <c r="CM28" s="32">
        <v>0</v>
      </c>
      <c r="CN28" s="32">
        <v>0</v>
      </c>
      <c r="CO28" s="32">
        <v>0</v>
      </c>
      <c r="CP28" s="32">
        <v>0</v>
      </c>
      <c r="CQ28" s="32">
        <v>0</v>
      </c>
      <c r="CR28" s="32">
        <v>0</v>
      </c>
      <c r="CS28" s="32">
        <v>0</v>
      </c>
      <c r="CT28" s="32">
        <v>0</v>
      </c>
      <c r="CU28" s="32">
        <v>0</v>
      </c>
      <c r="CV28" s="32">
        <v>0</v>
      </c>
      <c r="CW28" s="32">
        <v>0</v>
      </c>
      <c r="CX28" s="32">
        <v>0</v>
      </c>
      <c r="CY28" s="32">
        <v>0</v>
      </c>
      <c r="CZ28" s="32">
        <v>0</v>
      </c>
      <c r="DA28" s="32">
        <v>0</v>
      </c>
      <c r="DB28" s="32">
        <v>0</v>
      </c>
      <c r="DC28" s="32">
        <v>0</v>
      </c>
      <c r="DD28" s="32">
        <v>0</v>
      </c>
      <c r="DE28" s="32">
        <v>0</v>
      </c>
      <c r="DF28" s="32">
        <v>0</v>
      </c>
      <c r="DG28" s="32">
        <v>0</v>
      </c>
      <c r="DH28" s="32">
        <v>0</v>
      </c>
      <c r="DI28" s="32">
        <v>0</v>
      </c>
      <c r="DJ28" s="32">
        <v>0</v>
      </c>
      <c r="DK28" s="32">
        <v>0</v>
      </c>
      <c r="DL28" s="32">
        <v>0</v>
      </c>
      <c r="DM28" s="32">
        <v>0</v>
      </c>
      <c r="DN28" s="32">
        <v>0</v>
      </c>
      <c r="DO28" s="32">
        <v>0</v>
      </c>
      <c r="DP28" s="32">
        <v>0</v>
      </c>
      <c r="DQ28" s="32">
        <v>0</v>
      </c>
      <c r="DR28" s="32">
        <v>0</v>
      </c>
      <c r="DS28" s="32">
        <v>0</v>
      </c>
      <c r="DT28" s="32">
        <v>0</v>
      </c>
      <c r="DU28" s="32">
        <v>0</v>
      </c>
      <c r="DV28" s="32">
        <v>0</v>
      </c>
      <c r="DW28" s="32">
        <v>0</v>
      </c>
      <c r="DX28" s="32">
        <v>0</v>
      </c>
      <c r="DY28" s="32">
        <v>0</v>
      </c>
      <c r="DZ28" s="32">
        <v>0</v>
      </c>
      <c r="EA28" s="32">
        <v>0</v>
      </c>
      <c r="EB28" s="32">
        <v>0</v>
      </c>
      <c r="EC28" s="32">
        <v>0</v>
      </c>
      <c r="ED28" s="32">
        <v>0</v>
      </c>
      <c r="EE28" s="32">
        <v>0</v>
      </c>
      <c r="EF28" s="32">
        <v>0</v>
      </c>
      <c r="EG28" s="32">
        <v>0</v>
      </c>
      <c r="EH28" s="32">
        <v>0</v>
      </c>
      <c r="EI28" s="32">
        <v>0</v>
      </c>
      <c r="EJ28" s="32">
        <v>0</v>
      </c>
      <c r="EK28" s="32">
        <v>0</v>
      </c>
      <c r="EL28" s="32">
        <v>0</v>
      </c>
      <c r="EM28" s="32">
        <v>0</v>
      </c>
      <c r="EN28" s="32">
        <v>0</v>
      </c>
      <c r="EO28" s="32">
        <v>0</v>
      </c>
      <c r="EP28" s="32">
        <v>0</v>
      </c>
      <c r="EQ28" s="32">
        <v>0</v>
      </c>
      <c r="ER28" s="32">
        <v>0</v>
      </c>
      <c r="ES28" s="32">
        <v>0</v>
      </c>
      <c r="ET28" s="32">
        <v>0</v>
      </c>
      <c r="EU28" s="32">
        <v>0</v>
      </c>
      <c r="EV28" s="32">
        <v>0</v>
      </c>
      <c r="EW28" s="32">
        <v>0</v>
      </c>
      <c r="EX28" s="32">
        <v>0</v>
      </c>
      <c r="EY28" s="32">
        <v>0</v>
      </c>
      <c r="EZ28" s="32">
        <v>0</v>
      </c>
      <c r="FA28" s="32">
        <v>0</v>
      </c>
      <c r="FB28" s="32">
        <v>0</v>
      </c>
      <c r="FC28" s="32">
        <v>0</v>
      </c>
      <c r="FD28" s="32">
        <v>0</v>
      </c>
      <c r="FE28" s="32">
        <v>0</v>
      </c>
      <c r="FF28" s="32">
        <v>0</v>
      </c>
      <c r="FG28" s="32">
        <v>0</v>
      </c>
      <c r="FH28" s="32">
        <v>0</v>
      </c>
      <c r="FI28" s="32">
        <v>0</v>
      </c>
      <c r="FJ28" s="32">
        <v>0</v>
      </c>
      <c r="FK28" s="32">
        <v>0</v>
      </c>
      <c r="FL28" s="32">
        <v>0</v>
      </c>
      <c r="FM28" s="32">
        <v>0</v>
      </c>
      <c r="FN28" s="32">
        <v>0</v>
      </c>
      <c r="FO28" s="32">
        <v>0</v>
      </c>
      <c r="FP28" s="32">
        <v>0</v>
      </c>
      <c r="FQ28" s="32">
        <v>0</v>
      </c>
      <c r="FR28" s="32">
        <v>0</v>
      </c>
      <c r="FS28" s="32">
        <v>0</v>
      </c>
      <c r="FT28" s="32">
        <v>0</v>
      </c>
      <c r="FU28" s="32">
        <v>0</v>
      </c>
      <c r="FV28" s="32">
        <v>0</v>
      </c>
      <c r="FW28" s="32">
        <v>0</v>
      </c>
      <c r="FX28" s="32">
        <v>0</v>
      </c>
      <c r="FY28" s="32">
        <v>0</v>
      </c>
      <c r="FZ28" s="32">
        <v>0</v>
      </c>
      <c r="GA28" s="32">
        <v>0</v>
      </c>
      <c r="GB28" s="32">
        <v>0</v>
      </c>
      <c r="GC28" s="32">
        <v>0</v>
      </c>
      <c r="GD28" s="32">
        <v>0</v>
      </c>
      <c r="GE28" s="32">
        <v>0</v>
      </c>
      <c r="GF28" s="32">
        <v>0</v>
      </c>
      <c r="GG28" s="32">
        <v>0</v>
      </c>
      <c r="GH28" s="32">
        <v>0</v>
      </c>
      <c r="GI28" s="32">
        <v>0</v>
      </c>
      <c r="GJ28" s="32">
        <v>0</v>
      </c>
      <c r="GK28" s="32">
        <v>0</v>
      </c>
      <c r="GL28" s="32">
        <v>0</v>
      </c>
      <c r="GM28" s="32">
        <v>0</v>
      </c>
      <c r="GN28" s="32">
        <v>0</v>
      </c>
      <c r="GO28" s="32">
        <v>0</v>
      </c>
      <c r="GP28" s="32">
        <v>0</v>
      </c>
      <c r="GQ28" s="32">
        <v>0</v>
      </c>
      <c r="GR28" s="32">
        <v>0</v>
      </c>
      <c r="GS28" s="32">
        <v>0</v>
      </c>
      <c r="GT28" s="32">
        <v>0</v>
      </c>
      <c r="GU28" s="32">
        <v>0</v>
      </c>
      <c r="GV28" s="32">
        <v>0</v>
      </c>
      <c r="GW28" s="32">
        <v>0</v>
      </c>
      <c r="GX28" s="32">
        <v>0</v>
      </c>
      <c r="GY28" s="32">
        <v>0</v>
      </c>
      <c r="GZ28" s="32">
        <v>0</v>
      </c>
      <c r="HA28" s="32">
        <v>0</v>
      </c>
      <c r="HB28" s="32">
        <v>0</v>
      </c>
      <c r="HC28" s="32">
        <v>0</v>
      </c>
      <c r="HD28" s="32">
        <v>0</v>
      </c>
      <c r="HE28" s="32">
        <v>0</v>
      </c>
      <c r="HF28" s="32">
        <v>0</v>
      </c>
      <c r="HG28" s="32">
        <v>0</v>
      </c>
      <c r="HH28" s="32">
        <v>0</v>
      </c>
      <c r="HI28" s="32">
        <v>0</v>
      </c>
      <c r="HJ28" s="32">
        <v>0</v>
      </c>
      <c r="HK28" s="32">
        <v>0</v>
      </c>
      <c r="HL28" s="32">
        <v>0</v>
      </c>
      <c r="HM28" s="32">
        <v>0</v>
      </c>
      <c r="HN28" s="32">
        <v>0</v>
      </c>
      <c r="HO28" s="32">
        <v>0</v>
      </c>
      <c r="HP28" s="32">
        <v>0</v>
      </c>
      <c r="HQ28" s="32">
        <v>0</v>
      </c>
      <c r="HR28" s="32">
        <v>0</v>
      </c>
      <c r="HS28" s="32">
        <v>0</v>
      </c>
      <c r="HT28" s="32">
        <v>0</v>
      </c>
      <c r="HU28" s="32">
        <v>0</v>
      </c>
      <c r="HV28" s="32">
        <v>0</v>
      </c>
      <c r="HW28" s="32">
        <v>0</v>
      </c>
      <c r="HX28" s="32">
        <v>0</v>
      </c>
      <c r="HY28" s="32">
        <v>0</v>
      </c>
      <c r="HZ28" s="32">
        <v>0</v>
      </c>
      <c r="IA28" s="32">
        <v>0</v>
      </c>
      <c r="IB28" s="32">
        <v>0</v>
      </c>
      <c r="IC28" s="32">
        <v>0</v>
      </c>
      <c r="ID28" s="32">
        <v>0</v>
      </c>
      <c r="IE28" s="32">
        <v>0</v>
      </c>
      <c r="IF28" s="32">
        <v>0</v>
      </c>
      <c r="IG28" s="32">
        <v>0</v>
      </c>
      <c r="IH28" s="32">
        <v>0</v>
      </c>
      <c r="II28" s="32">
        <v>0</v>
      </c>
      <c r="IJ28" s="32">
        <v>0</v>
      </c>
      <c r="IK28" s="32">
        <v>0</v>
      </c>
      <c r="IL28" s="32">
        <v>0</v>
      </c>
      <c r="IM28" s="32">
        <v>0</v>
      </c>
      <c r="IN28" s="32">
        <v>0</v>
      </c>
      <c r="IO28" s="32">
        <v>0</v>
      </c>
      <c r="IP28" s="32">
        <v>0</v>
      </c>
      <c r="IQ28" s="32">
        <v>0</v>
      </c>
      <c r="IR28" s="32">
        <v>0</v>
      </c>
      <c r="IS28" s="32">
        <v>0</v>
      </c>
      <c r="IT28" s="32">
        <v>0</v>
      </c>
      <c r="IU28" s="32">
        <v>0</v>
      </c>
      <c r="IV28" s="32">
        <v>0</v>
      </c>
      <c r="IW28" s="32">
        <v>0</v>
      </c>
      <c r="IX28" s="32">
        <v>0</v>
      </c>
      <c r="IY28" s="32">
        <v>0</v>
      </c>
      <c r="IZ28" s="32">
        <v>0</v>
      </c>
      <c r="JA28" s="32">
        <v>0</v>
      </c>
      <c r="JB28" s="32">
        <v>0</v>
      </c>
      <c r="JC28" s="32">
        <v>0</v>
      </c>
      <c r="JD28" s="32">
        <v>0</v>
      </c>
      <c r="JE28" s="32">
        <v>0</v>
      </c>
      <c r="JF28" s="32">
        <v>0</v>
      </c>
      <c r="JG28" s="32">
        <v>0</v>
      </c>
      <c r="JH28" s="32">
        <v>0</v>
      </c>
      <c r="JI28" s="32">
        <v>0</v>
      </c>
      <c r="JJ28" s="32">
        <v>0</v>
      </c>
      <c r="JK28" s="32">
        <v>0</v>
      </c>
      <c r="JL28" s="32">
        <v>0</v>
      </c>
      <c r="JM28" s="32">
        <v>0</v>
      </c>
      <c r="JN28" s="32">
        <v>0</v>
      </c>
      <c r="JO28" s="32">
        <v>0</v>
      </c>
      <c r="JP28" s="32">
        <v>0</v>
      </c>
      <c r="JQ28" s="32">
        <v>0</v>
      </c>
      <c r="JR28" s="32">
        <v>0</v>
      </c>
      <c r="JS28" s="32">
        <v>0</v>
      </c>
      <c r="JT28" s="32">
        <v>0</v>
      </c>
      <c r="JU28" s="32">
        <v>0</v>
      </c>
      <c r="JV28" s="32">
        <v>0</v>
      </c>
      <c r="JW28" s="32">
        <v>0</v>
      </c>
      <c r="JX28" s="32">
        <v>0</v>
      </c>
      <c r="JY28" s="32">
        <v>0</v>
      </c>
      <c r="JZ28" s="32">
        <v>0</v>
      </c>
      <c r="KA28" s="32">
        <v>0</v>
      </c>
      <c r="KB28" s="32">
        <v>0</v>
      </c>
      <c r="KC28" s="32">
        <v>0</v>
      </c>
      <c r="KD28" s="32">
        <v>0</v>
      </c>
      <c r="KE28" s="32">
        <v>0</v>
      </c>
      <c r="KF28" s="32">
        <v>0</v>
      </c>
      <c r="KG28" s="32">
        <v>0</v>
      </c>
      <c r="KH28" s="32">
        <v>0</v>
      </c>
      <c r="KI28" s="32">
        <v>0</v>
      </c>
      <c r="KJ28" s="32">
        <v>0</v>
      </c>
      <c r="KK28" s="32">
        <v>0</v>
      </c>
      <c r="KL28" s="32">
        <v>0</v>
      </c>
      <c r="KM28" s="32">
        <v>0</v>
      </c>
      <c r="KN28" s="32">
        <v>0</v>
      </c>
      <c r="KO28" s="32">
        <v>0</v>
      </c>
      <c r="KP28" s="32">
        <v>0</v>
      </c>
      <c r="KQ28" s="32">
        <v>0</v>
      </c>
      <c r="KR28" s="32">
        <v>0</v>
      </c>
      <c r="KS28" s="32">
        <v>0</v>
      </c>
      <c r="KT28" s="32">
        <v>0</v>
      </c>
      <c r="KU28" s="32">
        <v>0</v>
      </c>
      <c r="KV28" s="32">
        <v>0</v>
      </c>
      <c r="KW28" s="32">
        <v>0</v>
      </c>
      <c r="KX28" s="32">
        <v>0</v>
      </c>
      <c r="KY28" s="32">
        <v>0</v>
      </c>
      <c r="KZ28" s="32">
        <v>0</v>
      </c>
      <c r="LA28" s="32">
        <v>0</v>
      </c>
      <c r="LB28" s="32">
        <v>0</v>
      </c>
      <c r="LC28" s="32">
        <v>0</v>
      </c>
      <c r="LD28" s="32">
        <v>0</v>
      </c>
      <c r="LE28" s="32">
        <v>0</v>
      </c>
      <c r="LF28" s="32">
        <v>0</v>
      </c>
      <c r="LG28" s="32">
        <v>0</v>
      </c>
      <c r="LH28" s="32">
        <v>0</v>
      </c>
      <c r="LI28" s="32">
        <v>0</v>
      </c>
      <c r="LJ28" s="32">
        <v>0</v>
      </c>
      <c r="LK28" s="32">
        <v>0</v>
      </c>
      <c r="LL28" s="32">
        <v>0</v>
      </c>
      <c r="LM28" s="32">
        <v>0</v>
      </c>
      <c r="LN28" s="32">
        <v>0</v>
      </c>
      <c r="LO28" s="32">
        <v>0</v>
      </c>
      <c r="LP28" s="32">
        <v>0</v>
      </c>
      <c r="LQ28" s="32">
        <v>0</v>
      </c>
      <c r="LR28" s="32">
        <v>0</v>
      </c>
      <c r="LS28" s="32">
        <v>0</v>
      </c>
      <c r="LT28" s="32">
        <v>0</v>
      </c>
      <c r="LU28" s="32">
        <v>0</v>
      </c>
      <c r="LV28" s="32">
        <v>0</v>
      </c>
      <c r="LW28" s="32">
        <v>0</v>
      </c>
      <c r="LX28" s="32">
        <v>0</v>
      </c>
      <c r="LY28" s="32">
        <v>0</v>
      </c>
      <c r="LZ28" s="32">
        <v>0</v>
      </c>
      <c r="MA28" s="32">
        <v>0</v>
      </c>
      <c r="MB28" s="32">
        <v>0</v>
      </c>
      <c r="MC28" s="32">
        <v>0</v>
      </c>
      <c r="MD28" s="32">
        <v>0</v>
      </c>
      <c r="ME28" s="32">
        <v>0</v>
      </c>
      <c r="MF28" s="32">
        <v>0</v>
      </c>
      <c r="MG28" s="32">
        <v>0</v>
      </c>
      <c r="MH28" s="32">
        <v>0</v>
      </c>
      <c r="MI28" s="32">
        <v>0</v>
      </c>
      <c r="MJ28" s="32">
        <v>0</v>
      </c>
      <c r="MK28" s="32">
        <v>0</v>
      </c>
      <c r="ML28" s="32">
        <v>0</v>
      </c>
      <c r="MM28" s="32">
        <v>0</v>
      </c>
      <c r="MN28" s="32">
        <v>0</v>
      </c>
      <c r="MO28" s="32">
        <v>0</v>
      </c>
      <c r="MP28" s="32">
        <v>0</v>
      </c>
      <c r="MQ28" s="32">
        <v>0</v>
      </c>
      <c r="MR28" s="32">
        <v>0</v>
      </c>
      <c r="MS28" s="32">
        <v>0</v>
      </c>
      <c r="MT28" s="32">
        <v>0</v>
      </c>
      <c r="MU28" s="32">
        <v>0</v>
      </c>
      <c r="MV28" s="32">
        <v>0</v>
      </c>
      <c r="MW28" s="32">
        <v>0</v>
      </c>
      <c r="MX28" s="32">
        <v>0</v>
      </c>
      <c r="MY28" s="32">
        <v>0</v>
      </c>
      <c r="MZ28" s="32">
        <v>0</v>
      </c>
      <c r="NA28" s="32">
        <v>0</v>
      </c>
      <c r="NB28" s="32">
        <v>0</v>
      </c>
      <c r="NC28" s="32">
        <v>0</v>
      </c>
      <c r="ND28" s="32">
        <v>0</v>
      </c>
    </row>
    <row r="29" spans="1:368" ht="48" customHeight="1">
      <c r="A29" s="26" t="s">
        <v>394</v>
      </c>
      <c r="B29" s="27" t="s">
        <v>381</v>
      </c>
      <c r="C29" s="17" t="s">
        <v>379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0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0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2">
        <v>0</v>
      </c>
      <c r="CR29" s="32">
        <v>0</v>
      </c>
      <c r="CS29" s="32">
        <v>0</v>
      </c>
      <c r="CT29" s="32">
        <v>0</v>
      </c>
      <c r="CU29" s="32">
        <v>0</v>
      </c>
      <c r="CV29" s="32">
        <v>0</v>
      </c>
      <c r="CW29" s="32">
        <v>0</v>
      </c>
      <c r="CX29" s="32">
        <v>0</v>
      </c>
      <c r="CY29" s="32">
        <v>0</v>
      </c>
      <c r="CZ29" s="32">
        <v>0</v>
      </c>
      <c r="DA29" s="32">
        <v>0</v>
      </c>
      <c r="DB29" s="32">
        <v>0</v>
      </c>
      <c r="DC29" s="32">
        <v>0</v>
      </c>
      <c r="DD29" s="32">
        <v>0</v>
      </c>
      <c r="DE29" s="32">
        <v>0</v>
      </c>
      <c r="DF29" s="32">
        <v>0</v>
      </c>
      <c r="DG29" s="32">
        <v>0</v>
      </c>
      <c r="DH29" s="32">
        <v>0</v>
      </c>
      <c r="DI29" s="32">
        <v>0</v>
      </c>
      <c r="DJ29" s="32">
        <v>0</v>
      </c>
      <c r="DK29" s="32">
        <v>0</v>
      </c>
      <c r="DL29" s="32">
        <v>0</v>
      </c>
      <c r="DM29" s="32">
        <v>0</v>
      </c>
      <c r="DN29" s="32">
        <v>0</v>
      </c>
      <c r="DO29" s="32">
        <v>0</v>
      </c>
      <c r="DP29" s="32">
        <v>0</v>
      </c>
      <c r="DQ29" s="32">
        <v>0</v>
      </c>
      <c r="DR29" s="32">
        <v>0</v>
      </c>
      <c r="DS29" s="32">
        <v>0</v>
      </c>
      <c r="DT29" s="32">
        <v>0</v>
      </c>
      <c r="DU29" s="32">
        <v>0</v>
      </c>
      <c r="DV29" s="32">
        <v>0</v>
      </c>
      <c r="DW29" s="32">
        <v>0</v>
      </c>
      <c r="DX29" s="32">
        <v>0</v>
      </c>
      <c r="DY29" s="32">
        <v>0</v>
      </c>
      <c r="DZ29" s="32">
        <v>0</v>
      </c>
      <c r="EA29" s="32">
        <v>0</v>
      </c>
      <c r="EB29" s="32">
        <v>0</v>
      </c>
      <c r="EC29" s="32">
        <v>0</v>
      </c>
      <c r="ED29" s="32">
        <v>0</v>
      </c>
      <c r="EE29" s="32">
        <v>0</v>
      </c>
      <c r="EF29" s="32">
        <v>0</v>
      </c>
      <c r="EG29" s="32">
        <v>0</v>
      </c>
      <c r="EH29" s="32">
        <v>0</v>
      </c>
      <c r="EI29" s="32">
        <v>0</v>
      </c>
      <c r="EJ29" s="32">
        <v>0</v>
      </c>
      <c r="EK29" s="32">
        <v>0</v>
      </c>
      <c r="EL29" s="32">
        <v>0</v>
      </c>
      <c r="EM29" s="32">
        <v>0</v>
      </c>
      <c r="EN29" s="32">
        <v>0</v>
      </c>
      <c r="EO29" s="32">
        <v>0</v>
      </c>
      <c r="EP29" s="32">
        <v>0</v>
      </c>
      <c r="EQ29" s="32">
        <v>0</v>
      </c>
      <c r="ER29" s="32">
        <v>0</v>
      </c>
      <c r="ES29" s="32">
        <v>0</v>
      </c>
      <c r="ET29" s="32">
        <v>0</v>
      </c>
      <c r="EU29" s="32">
        <v>0</v>
      </c>
      <c r="EV29" s="32">
        <v>0</v>
      </c>
      <c r="EW29" s="32">
        <v>0</v>
      </c>
      <c r="EX29" s="32">
        <v>0</v>
      </c>
      <c r="EY29" s="32">
        <v>0</v>
      </c>
      <c r="EZ29" s="32">
        <v>0</v>
      </c>
      <c r="FA29" s="32">
        <v>0</v>
      </c>
      <c r="FB29" s="32">
        <v>0</v>
      </c>
      <c r="FC29" s="32">
        <v>0</v>
      </c>
      <c r="FD29" s="32">
        <v>0</v>
      </c>
      <c r="FE29" s="32">
        <v>0</v>
      </c>
      <c r="FF29" s="32">
        <v>0</v>
      </c>
      <c r="FG29" s="32">
        <v>0</v>
      </c>
      <c r="FH29" s="32">
        <v>0</v>
      </c>
      <c r="FI29" s="32">
        <v>0</v>
      </c>
      <c r="FJ29" s="32">
        <v>0</v>
      </c>
      <c r="FK29" s="32">
        <v>0</v>
      </c>
      <c r="FL29" s="32">
        <v>0</v>
      </c>
      <c r="FM29" s="32">
        <v>0</v>
      </c>
      <c r="FN29" s="32">
        <v>0</v>
      </c>
      <c r="FO29" s="32">
        <v>0</v>
      </c>
      <c r="FP29" s="32">
        <v>0</v>
      </c>
      <c r="FQ29" s="32">
        <v>0</v>
      </c>
      <c r="FR29" s="32">
        <v>0</v>
      </c>
      <c r="FS29" s="32">
        <v>0</v>
      </c>
      <c r="FT29" s="32">
        <v>0</v>
      </c>
      <c r="FU29" s="32">
        <v>0</v>
      </c>
      <c r="FV29" s="32">
        <v>0</v>
      </c>
      <c r="FW29" s="32">
        <v>0</v>
      </c>
      <c r="FX29" s="32">
        <v>0</v>
      </c>
      <c r="FY29" s="32">
        <v>0</v>
      </c>
      <c r="FZ29" s="32">
        <v>0</v>
      </c>
      <c r="GA29" s="32">
        <v>0</v>
      </c>
      <c r="GB29" s="32">
        <v>0</v>
      </c>
      <c r="GC29" s="32">
        <v>0</v>
      </c>
      <c r="GD29" s="32">
        <v>0</v>
      </c>
      <c r="GE29" s="32">
        <v>0</v>
      </c>
      <c r="GF29" s="32">
        <v>0</v>
      </c>
      <c r="GG29" s="32">
        <v>0</v>
      </c>
      <c r="GH29" s="32">
        <v>0</v>
      </c>
      <c r="GI29" s="32">
        <v>0</v>
      </c>
      <c r="GJ29" s="32">
        <v>0</v>
      </c>
      <c r="GK29" s="32">
        <v>0</v>
      </c>
      <c r="GL29" s="32">
        <v>0</v>
      </c>
      <c r="GM29" s="32">
        <v>0</v>
      </c>
      <c r="GN29" s="32">
        <v>0</v>
      </c>
      <c r="GO29" s="32">
        <v>0</v>
      </c>
      <c r="GP29" s="32">
        <v>0</v>
      </c>
      <c r="GQ29" s="32">
        <v>0</v>
      </c>
      <c r="GR29" s="32">
        <v>0</v>
      </c>
      <c r="GS29" s="32">
        <v>0</v>
      </c>
      <c r="GT29" s="32">
        <v>0</v>
      </c>
      <c r="GU29" s="32">
        <v>0</v>
      </c>
      <c r="GV29" s="32">
        <v>0</v>
      </c>
      <c r="GW29" s="32">
        <v>0</v>
      </c>
      <c r="GX29" s="32">
        <v>0</v>
      </c>
      <c r="GY29" s="32">
        <v>0</v>
      </c>
      <c r="GZ29" s="32">
        <v>0</v>
      </c>
      <c r="HA29" s="32">
        <v>0</v>
      </c>
      <c r="HB29" s="32">
        <v>0</v>
      </c>
      <c r="HC29" s="32">
        <v>0</v>
      </c>
      <c r="HD29" s="32">
        <v>0</v>
      </c>
      <c r="HE29" s="32">
        <v>0</v>
      </c>
      <c r="HF29" s="32">
        <v>0</v>
      </c>
      <c r="HG29" s="32">
        <v>0</v>
      </c>
      <c r="HH29" s="32">
        <v>0</v>
      </c>
      <c r="HI29" s="32">
        <v>0</v>
      </c>
      <c r="HJ29" s="32">
        <v>0</v>
      </c>
      <c r="HK29" s="32">
        <v>0</v>
      </c>
      <c r="HL29" s="32">
        <v>0</v>
      </c>
      <c r="HM29" s="32">
        <v>0</v>
      </c>
      <c r="HN29" s="32">
        <v>0</v>
      </c>
      <c r="HO29" s="32">
        <v>0</v>
      </c>
      <c r="HP29" s="32">
        <v>0</v>
      </c>
      <c r="HQ29" s="32">
        <v>0</v>
      </c>
      <c r="HR29" s="32">
        <v>0</v>
      </c>
      <c r="HS29" s="32">
        <v>0</v>
      </c>
      <c r="HT29" s="32">
        <v>0</v>
      </c>
      <c r="HU29" s="32">
        <v>0</v>
      </c>
      <c r="HV29" s="32">
        <v>0</v>
      </c>
      <c r="HW29" s="32">
        <v>0</v>
      </c>
      <c r="HX29" s="32">
        <v>0</v>
      </c>
      <c r="HY29" s="32">
        <v>0</v>
      </c>
      <c r="HZ29" s="32">
        <v>0</v>
      </c>
      <c r="IA29" s="32">
        <v>0</v>
      </c>
      <c r="IB29" s="32">
        <v>0</v>
      </c>
      <c r="IC29" s="32">
        <v>0</v>
      </c>
      <c r="ID29" s="32">
        <v>0</v>
      </c>
      <c r="IE29" s="32">
        <v>0</v>
      </c>
      <c r="IF29" s="32">
        <v>0</v>
      </c>
      <c r="IG29" s="32">
        <v>0</v>
      </c>
      <c r="IH29" s="32">
        <v>0</v>
      </c>
      <c r="II29" s="32">
        <v>0</v>
      </c>
      <c r="IJ29" s="32">
        <v>0</v>
      </c>
      <c r="IK29" s="32">
        <v>0</v>
      </c>
      <c r="IL29" s="32">
        <v>0</v>
      </c>
      <c r="IM29" s="32">
        <v>0</v>
      </c>
      <c r="IN29" s="32">
        <v>0</v>
      </c>
      <c r="IO29" s="32">
        <v>0</v>
      </c>
      <c r="IP29" s="32">
        <v>0</v>
      </c>
      <c r="IQ29" s="32">
        <v>0</v>
      </c>
      <c r="IR29" s="32">
        <v>0</v>
      </c>
      <c r="IS29" s="32">
        <v>0</v>
      </c>
      <c r="IT29" s="32">
        <v>0</v>
      </c>
      <c r="IU29" s="32">
        <v>0</v>
      </c>
      <c r="IV29" s="32">
        <v>0</v>
      </c>
      <c r="IW29" s="32">
        <v>0</v>
      </c>
      <c r="IX29" s="32">
        <v>0</v>
      </c>
      <c r="IY29" s="32">
        <v>0</v>
      </c>
      <c r="IZ29" s="32">
        <v>0</v>
      </c>
      <c r="JA29" s="32">
        <v>0</v>
      </c>
      <c r="JB29" s="32">
        <v>0</v>
      </c>
      <c r="JC29" s="32">
        <v>0</v>
      </c>
      <c r="JD29" s="32">
        <v>0</v>
      </c>
      <c r="JE29" s="32">
        <v>0</v>
      </c>
      <c r="JF29" s="32">
        <v>0</v>
      </c>
      <c r="JG29" s="32">
        <v>0</v>
      </c>
      <c r="JH29" s="32">
        <v>0</v>
      </c>
      <c r="JI29" s="32">
        <v>0</v>
      </c>
      <c r="JJ29" s="32">
        <v>0</v>
      </c>
      <c r="JK29" s="32">
        <v>0</v>
      </c>
      <c r="JL29" s="32">
        <v>0</v>
      </c>
      <c r="JM29" s="32">
        <v>0</v>
      </c>
      <c r="JN29" s="32">
        <v>0</v>
      </c>
      <c r="JO29" s="32">
        <v>0</v>
      </c>
      <c r="JP29" s="32">
        <v>0</v>
      </c>
      <c r="JQ29" s="32">
        <v>0</v>
      </c>
      <c r="JR29" s="32">
        <v>0</v>
      </c>
      <c r="JS29" s="32">
        <v>0</v>
      </c>
      <c r="JT29" s="32">
        <v>0</v>
      </c>
      <c r="JU29" s="32">
        <v>0</v>
      </c>
      <c r="JV29" s="32">
        <v>0</v>
      </c>
      <c r="JW29" s="32">
        <v>0</v>
      </c>
      <c r="JX29" s="32">
        <v>0</v>
      </c>
      <c r="JY29" s="32">
        <v>0</v>
      </c>
      <c r="JZ29" s="32">
        <v>0</v>
      </c>
      <c r="KA29" s="32">
        <v>0</v>
      </c>
      <c r="KB29" s="32">
        <v>0</v>
      </c>
      <c r="KC29" s="32">
        <v>0</v>
      </c>
      <c r="KD29" s="32">
        <v>0</v>
      </c>
      <c r="KE29" s="32">
        <v>0</v>
      </c>
      <c r="KF29" s="32">
        <v>0</v>
      </c>
      <c r="KG29" s="32">
        <v>0</v>
      </c>
      <c r="KH29" s="32">
        <v>0</v>
      </c>
      <c r="KI29" s="32">
        <v>0</v>
      </c>
      <c r="KJ29" s="32">
        <v>0</v>
      </c>
      <c r="KK29" s="32">
        <v>0</v>
      </c>
      <c r="KL29" s="32">
        <v>0</v>
      </c>
      <c r="KM29" s="32">
        <v>0</v>
      </c>
      <c r="KN29" s="32">
        <v>0</v>
      </c>
      <c r="KO29" s="32">
        <v>0</v>
      </c>
      <c r="KP29" s="32">
        <v>0</v>
      </c>
      <c r="KQ29" s="32">
        <v>0</v>
      </c>
      <c r="KR29" s="32">
        <v>0</v>
      </c>
      <c r="KS29" s="32">
        <v>0</v>
      </c>
      <c r="KT29" s="32">
        <v>0</v>
      </c>
      <c r="KU29" s="32">
        <v>0</v>
      </c>
      <c r="KV29" s="32">
        <v>0</v>
      </c>
      <c r="KW29" s="32">
        <v>0</v>
      </c>
      <c r="KX29" s="32">
        <v>0</v>
      </c>
      <c r="KY29" s="32">
        <v>0</v>
      </c>
      <c r="KZ29" s="32">
        <v>0</v>
      </c>
      <c r="LA29" s="32">
        <v>0</v>
      </c>
      <c r="LB29" s="32">
        <v>0</v>
      </c>
      <c r="LC29" s="32">
        <v>0</v>
      </c>
      <c r="LD29" s="32">
        <v>0</v>
      </c>
      <c r="LE29" s="32">
        <v>0</v>
      </c>
      <c r="LF29" s="32">
        <v>0</v>
      </c>
      <c r="LG29" s="32">
        <v>0</v>
      </c>
      <c r="LH29" s="32">
        <v>0</v>
      </c>
      <c r="LI29" s="32">
        <v>0</v>
      </c>
      <c r="LJ29" s="32">
        <v>0</v>
      </c>
      <c r="LK29" s="32">
        <v>0</v>
      </c>
      <c r="LL29" s="32">
        <v>0</v>
      </c>
      <c r="LM29" s="32">
        <v>0</v>
      </c>
      <c r="LN29" s="32">
        <v>0</v>
      </c>
      <c r="LO29" s="32">
        <v>0</v>
      </c>
      <c r="LP29" s="32">
        <v>0</v>
      </c>
      <c r="LQ29" s="32">
        <v>0</v>
      </c>
      <c r="LR29" s="32">
        <v>0</v>
      </c>
      <c r="LS29" s="32">
        <v>0</v>
      </c>
      <c r="LT29" s="32">
        <v>0</v>
      </c>
      <c r="LU29" s="32">
        <v>0</v>
      </c>
      <c r="LV29" s="32">
        <v>0</v>
      </c>
      <c r="LW29" s="32">
        <v>0</v>
      </c>
      <c r="LX29" s="32">
        <v>0</v>
      </c>
      <c r="LY29" s="32">
        <v>0</v>
      </c>
      <c r="LZ29" s="32">
        <v>0</v>
      </c>
      <c r="MA29" s="32">
        <v>0</v>
      </c>
      <c r="MB29" s="32">
        <v>0</v>
      </c>
      <c r="MC29" s="32">
        <v>0</v>
      </c>
      <c r="MD29" s="32">
        <v>0</v>
      </c>
      <c r="ME29" s="32">
        <v>0</v>
      </c>
      <c r="MF29" s="32">
        <v>0</v>
      </c>
      <c r="MG29" s="32">
        <v>0</v>
      </c>
      <c r="MH29" s="32">
        <v>0</v>
      </c>
      <c r="MI29" s="32">
        <v>0</v>
      </c>
      <c r="MJ29" s="32">
        <v>0</v>
      </c>
      <c r="MK29" s="32">
        <v>0</v>
      </c>
      <c r="ML29" s="32">
        <v>0</v>
      </c>
      <c r="MM29" s="32">
        <v>0</v>
      </c>
      <c r="MN29" s="32">
        <v>0</v>
      </c>
      <c r="MO29" s="32">
        <v>0</v>
      </c>
      <c r="MP29" s="32">
        <v>0</v>
      </c>
      <c r="MQ29" s="32">
        <v>0</v>
      </c>
      <c r="MR29" s="32">
        <v>0</v>
      </c>
      <c r="MS29" s="32">
        <v>0</v>
      </c>
      <c r="MT29" s="32">
        <v>0</v>
      </c>
      <c r="MU29" s="32">
        <v>0</v>
      </c>
      <c r="MV29" s="32">
        <v>0</v>
      </c>
      <c r="MW29" s="32">
        <v>0</v>
      </c>
      <c r="MX29" s="32">
        <v>0</v>
      </c>
      <c r="MY29" s="32">
        <v>0</v>
      </c>
      <c r="MZ29" s="32">
        <v>0</v>
      </c>
      <c r="NA29" s="32">
        <v>0</v>
      </c>
      <c r="NB29" s="32">
        <v>0</v>
      </c>
      <c r="NC29" s="32">
        <v>0</v>
      </c>
      <c r="ND29" s="32">
        <v>0</v>
      </c>
    </row>
    <row r="30" spans="1:368" ht="14.25" customHeight="1">
      <c r="A30" s="26" t="s">
        <v>395</v>
      </c>
      <c r="B30" s="27" t="s">
        <v>381</v>
      </c>
      <c r="C30" s="17" t="s">
        <v>379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</v>
      </c>
      <c r="BQ30" s="32">
        <v>0</v>
      </c>
      <c r="BR30" s="32">
        <v>0</v>
      </c>
      <c r="BS30" s="32">
        <v>0</v>
      </c>
      <c r="BT30" s="32">
        <v>0</v>
      </c>
      <c r="BU30" s="32">
        <v>0</v>
      </c>
      <c r="BV30" s="3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0</v>
      </c>
      <c r="CB30" s="32">
        <v>0</v>
      </c>
      <c r="CC30" s="32">
        <v>0</v>
      </c>
      <c r="CD30" s="32">
        <v>0</v>
      </c>
      <c r="CE30" s="3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0</v>
      </c>
      <c r="CS30" s="32">
        <v>0</v>
      </c>
      <c r="CT30" s="32">
        <v>0</v>
      </c>
      <c r="CU30" s="32">
        <v>0</v>
      </c>
      <c r="CV30" s="32">
        <v>0</v>
      </c>
      <c r="CW30" s="32">
        <v>0</v>
      </c>
      <c r="CX30" s="32">
        <v>0</v>
      </c>
      <c r="CY30" s="32">
        <v>0</v>
      </c>
      <c r="CZ30" s="32">
        <v>0</v>
      </c>
      <c r="DA30" s="32">
        <v>0</v>
      </c>
      <c r="DB30" s="32">
        <v>0</v>
      </c>
      <c r="DC30" s="32">
        <v>0</v>
      </c>
      <c r="DD30" s="32">
        <v>0</v>
      </c>
      <c r="DE30" s="32">
        <v>0</v>
      </c>
      <c r="DF30" s="32">
        <v>0</v>
      </c>
      <c r="DG30" s="32">
        <v>0</v>
      </c>
      <c r="DH30" s="32">
        <v>0</v>
      </c>
      <c r="DI30" s="32">
        <v>0</v>
      </c>
      <c r="DJ30" s="32">
        <v>0</v>
      </c>
      <c r="DK30" s="32">
        <v>0</v>
      </c>
      <c r="DL30" s="32">
        <v>0</v>
      </c>
      <c r="DM30" s="32">
        <v>0</v>
      </c>
      <c r="DN30" s="32">
        <v>0</v>
      </c>
      <c r="DO30" s="32">
        <v>0</v>
      </c>
      <c r="DP30" s="32">
        <v>0</v>
      </c>
      <c r="DQ30" s="32">
        <v>0</v>
      </c>
      <c r="DR30" s="32">
        <v>0</v>
      </c>
      <c r="DS30" s="32">
        <v>0</v>
      </c>
      <c r="DT30" s="32">
        <v>0</v>
      </c>
      <c r="DU30" s="32">
        <v>0</v>
      </c>
      <c r="DV30" s="32">
        <v>0</v>
      </c>
      <c r="DW30" s="32">
        <v>0</v>
      </c>
      <c r="DX30" s="32">
        <v>0</v>
      </c>
      <c r="DY30" s="32">
        <v>0</v>
      </c>
      <c r="DZ30" s="32">
        <v>0</v>
      </c>
      <c r="EA30" s="32">
        <v>0</v>
      </c>
      <c r="EB30" s="32">
        <v>0</v>
      </c>
      <c r="EC30" s="32">
        <v>0</v>
      </c>
      <c r="ED30" s="32">
        <v>0</v>
      </c>
      <c r="EE30" s="32">
        <v>0</v>
      </c>
      <c r="EF30" s="32">
        <v>0</v>
      </c>
      <c r="EG30" s="32">
        <v>0</v>
      </c>
      <c r="EH30" s="32">
        <v>0</v>
      </c>
      <c r="EI30" s="32">
        <v>0</v>
      </c>
      <c r="EJ30" s="32">
        <v>0</v>
      </c>
      <c r="EK30" s="32">
        <v>0</v>
      </c>
      <c r="EL30" s="32">
        <v>0</v>
      </c>
      <c r="EM30" s="32">
        <v>0</v>
      </c>
      <c r="EN30" s="32">
        <v>0</v>
      </c>
      <c r="EO30" s="32">
        <v>0</v>
      </c>
      <c r="EP30" s="32">
        <v>0</v>
      </c>
      <c r="EQ30" s="32">
        <v>0</v>
      </c>
      <c r="ER30" s="32">
        <v>0</v>
      </c>
      <c r="ES30" s="32">
        <v>0</v>
      </c>
      <c r="ET30" s="32">
        <v>0</v>
      </c>
      <c r="EU30" s="32">
        <v>0</v>
      </c>
      <c r="EV30" s="32">
        <v>0</v>
      </c>
      <c r="EW30" s="32">
        <v>0</v>
      </c>
      <c r="EX30" s="32">
        <v>0</v>
      </c>
      <c r="EY30" s="32">
        <v>0</v>
      </c>
      <c r="EZ30" s="32">
        <v>0</v>
      </c>
      <c r="FA30" s="32">
        <v>0</v>
      </c>
      <c r="FB30" s="32">
        <v>0</v>
      </c>
      <c r="FC30" s="32">
        <v>0</v>
      </c>
      <c r="FD30" s="32">
        <v>0</v>
      </c>
      <c r="FE30" s="32">
        <v>0</v>
      </c>
      <c r="FF30" s="32">
        <v>0</v>
      </c>
      <c r="FG30" s="32">
        <v>0</v>
      </c>
      <c r="FH30" s="32">
        <v>0</v>
      </c>
      <c r="FI30" s="32">
        <v>0</v>
      </c>
      <c r="FJ30" s="32">
        <v>0</v>
      </c>
      <c r="FK30" s="32">
        <v>0</v>
      </c>
      <c r="FL30" s="32">
        <v>0</v>
      </c>
      <c r="FM30" s="32">
        <v>0</v>
      </c>
      <c r="FN30" s="32">
        <v>0</v>
      </c>
      <c r="FO30" s="32">
        <v>0</v>
      </c>
      <c r="FP30" s="32">
        <v>0</v>
      </c>
      <c r="FQ30" s="32">
        <v>0</v>
      </c>
      <c r="FR30" s="32">
        <v>0</v>
      </c>
      <c r="FS30" s="32">
        <v>0</v>
      </c>
      <c r="FT30" s="32">
        <v>0</v>
      </c>
      <c r="FU30" s="32">
        <v>0</v>
      </c>
      <c r="FV30" s="32">
        <v>0</v>
      </c>
      <c r="FW30" s="32">
        <v>0</v>
      </c>
      <c r="FX30" s="32">
        <v>0</v>
      </c>
      <c r="FY30" s="32">
        <v>0</v>
      </c>
      <c r="FZ30" s="32">
        <v>0</v>
      </c>
      <c r="GA30" s="32">
        <v>0</v>
      </c>
      <c r="GB30" s="32">
        <v>0</v>
      </c>
      <c r="GC30" s="32">
        <v>0</v>
      </c>
      <c r="GD30" s="32">
        <v>0</v>
      </c>
      <c r="GE30" s="32">
        <v>0</v>
      </c>
      <c r="GF30" s="32">
        <v>0</v>
      </c>
      <c r="GG30" s="32">
        <v>0</v>
      </c>
      <c r="GH30" s="32">
        <v>0</v>
      </c>
      <c r="GI30" s="32">
        <v>0</v>
      </c>
      <c r="GJ30" s="32">
        <v>0</v>
      </c>
      <c r="GK30" s="32">
        <v>0</v>
      </c>
      <c r="GL30" s="32">
        <v>0</v>
      </c>
      <c r="GM30" s="32">
        <v>0</v>
      </c>
      <c r="GN30" s="32">
        <v>0</v>
      </c>
      <c r="GO30" s="32">
        <v>0</v>
      </c>
      <c r="GP30" s="32">
        <v>0</v>
      </c>
      <c r="GQ30" s="32">
        <v>0</v>
      </c>
      <c r="GR30" s="32">
        <v>0</v>
      </c>
      <c r="GS30" s="32">
        <v>0</v>
      </c>
      <c r="GT30" s="32">
        <v>0</v>
      </c>
      <c r="GU30" s="32">
        <v>0</v>
      </c>
      <c r="GV30" s="32">
        <v>0</v>
      </c>
      <c r="GW30" s="32">
        <v>0</v>
      </c>
      <c r="GX30" s="32">
        <v>0</v>
      </c>
      <c r="GY30" s="32">
        <v>0</v>
      </c>
      <c r="GZ30" s="32">
        <v>0</v>
      </c>
      <c r="HA30" s="32">
        <v>0</v>
      </c>
      <c r="HB30" s="32">
        <v>0</v>
      </c>
      <c r="HC30" s="32">
        <v>0</v>
      </c>
      <c r="HD30" s="32">
        <v>0</v>
      </c>
      <c r="HE30" s="32">
        <v>0</v>
      </c>
      <c r="HF30" s="32">
        <v>0</v>
      </c>
      <c r="HG30" s="32">
        <v>0</v>
      </c>
      <c r="HH30" s="32">
        <v>0</v>
      </c>
      <c r="HI30" s="32">
        <v>0</v>
      </c>
      <c r="HJ30" s="32">
        <v>0</v>
      </c>
      <c r="HK30" s="32">
        <v>0</v>
      </c>
      <c r="HL30" s="32">
        <v>0</v>
      </c>
      <c r="HM30" s="32">
        <v>0</v>
      </c>
      <c r="HN30" s="32">
        <v>0</v>
      </c>
      <c r="HO30" s="32">
        <v>0</v>
      </c>
      <c r="HP30" s="32">
        <v>0</v>
      </c>
      <c r="HQ30" s="32">
        <v>0</v>
      </c>
      <c r="HR30" s="32">
        <v>0</v>
      </c>
      <c r="HS30" s="32">
        <v>0</v>
      </c>
      <c r="HT30" s="32">
        <v>0</v>
      </c>
      <c r="HU30" s="32">
        <v>0</v>
      </c>
      <c r="HV30" s="32">
        <v>0</v>
      </c>
      <c r="HW30" s="32">
        <v>0</v>
      </c>
      <c r="HX30" s="32">
        <v>0</v>
      </c>
      <c r="HY30" s="32">
        <v>0</v>
      </c>
      <c r="HZ30" s="32">
        <v>0</v>
      </c>
      <c r="IA30" s="32">
        <v>0</v>
      </c>
      <c r="IB30" s="32">
        <v>0</v>
      </c>
      <c r="IC30" s="32">
        <v>0</v>
      </c>
      <c r="ID30" s="32">
        <v>0</v>
      </c>
      <c r="IE30" s="32">
        <v>0</v>
      </c>
      <c r="IF30" s="32">
        <v>0</v>
      </c>
      <c r="IG30" s="32">
        <v>0</v>
      </c>
      <c r="IH30" s="32">
        <v>0</v>
      </c>
      <c r="II30" s="32">
        <v>0</v>
      </c>
      <c r="IJ30" s="32">
        <v>0</v>
      </c>
      <c r="IK30" s="32">
        <v>0</v>
      </c>
      <c r="IL30" s="32">
        <v>0</v>
      </c>
      <c r="IM30" s="32">
        <v>0</v>
      </c>
      <c r="IN30" s="32">
        <v>0</v>
      </c>
      <c r="IO30" s="32">
        <v>0</v>
      </c>
      <c r="IP30" s="32">
        <v>0</v>
      </c>
      <c r="IQ30" s="32">
        <v>0</v>
      </c>
      <c r="IR30" s="32">
        <v>0</v>
      </c>
      <c r="IS30" s="32">
        <v>0</v>
      </c>
      <c r="IT30" s="32">
        <v>0</v>
      </c>
      <c r="IU30" s="32">
        <v>0</v>
      </c>
      <c r="IV30" s="32">
        <v>0</v>
      </c>
      <c r="IW30" s="32">
        <v>0</v>
      </c>
      <c r="IX30" s="32">
        <v>0</v>
      </c>
      <c r="IY30" s="32">
        <v>0</v>
      </c>
      <c r="IZ30" s="32">
        <v>0</v>
      </c>
      <c r="JA30" s="32">
        <v>0</v>
      </c>
      <c r="JB30" s="32">
        <v>0</v>
      </c>
      <c r="JC30" s="32">
        <v>0</v>
      </c>
      <c r="JD30" s="32">
        <v>0</v>
      </c>
      <c r="JE30" s="32">
        <v>0</v>
      </c>
      <c r="JF30" s="32">
        <v>0</v>
      </c>
      <c r="JG30" s="32">
        <v>0</v>
      </c>
      <c r="JH30" s="32">
        <v>0</v>
      </c>
      <c r="JI30" s="32">
        <v>0</v>
      </c>
      <c r="JJ30" s="32">
        <v>0</v>
      </c>
      <c r="JK30" s="32">
        <v>0</v>
      </c>
      <c r="JL30" s="32">
        <v>0</v>
      </c>
      <c r="JM30" s="32">
        <v>0</v>
      </c>
      <c r="JN30" s="32">
        <v>0</v>
      </c>
      <c r="JO30" s="32">
        <v>0</v>
      </c>
      <c r="JP30" s="32">
        <v>0</v>
      </c>
      <c r="JQ30" s="32">
        <v>0</v>
      </c>
      <c r="JR30" s="32">
        <v>0</v>
      </c>
      <c r="JS30" s="32">
        <v>0</v>
      </c>
      <c r="JT30" s="32">
        <v>0</v>
      </c>
      <c r="JU30" s="32">
        <v>0</v>
      </c>
      <c r="JV30" s="32">
        <v>0</v>
      </c>
      <c r="JW30" s="32">
        <v>0</v>
      </c>
      <c r="JX30" s="32">
        <v>0</v>
      </c>
      <c r="JY30" s="32">
        <v>0</v>
      </c>
      <c r="JZ30" s="32">
        <v>0</v>
      </c>
      <c r="KA30" s="32">
        <v>0</v>
      </c>
      <c r="KB30" s="32">
        <v>0</v>
      </c>
      <c r="KC30" s="32">
        <v>0</v>
      </c>
      <c r="KD30" s="32">
        <v>0</v>
      </c>
      <c r="KE30" s="32">
        <v>0</v>
      </c>
      <c r="KF30" s="32">
        <v>0</v>
      </c>
      <c r="KG30" s="32">
        <v>0</v>
      </c>
      <c r="KH30" s="32">
        <v>0</v>
      </c>
      <c r="KI30" s="32">
        <v>0</v>
      </c>
      <c r="KJ30" s="32">
        <v>0</v>
      </c>
      <c r="KK30" s="32">
        <v>0</v>
      </c>
      <c r="KL30" s="32">
        <v>0</v>
      </c>
      <c r="KM30" s="32">
        <v>0</v>
      </c>
      <c r="KN30" s="32">
        <v>0</v>
      </c>
      <c r="KO30" s="32">
        <v>0</v>
      </c>
      <c r="KP30" s="32">
        <v>0</v>
      </c>
      <c r="KQ30" s="32">
        <v>0</v>
      </c>
      <c r="KR30" s="32">
        <v>0</v>
      </c>
      <c r="KS30" s="32">
        <v>0</v>
      </c>
      <c r="KT30" s="32">
        <v>0</v>
      </c>
      <c r="KU30" s="32">
        <v>0</v>
      </c>
      <c r="KV30" s="32">
        <v>0</v>
      </c>
      <c r="KW30" s="32">
        <v>0</v>
      </c>
      <c r="KX30" s="32">
        <v>0</v>
      </c>
      <c r="KY30" s="32">
        <v>0</v>
      </c>
      <c r="KZ30" s="32">
        <v>0</v>
      </c>
      <c r="LA30" s="32">
        <v>0</v>
      </c>
      <c r="LB30" s="32">
        <v>0</v>
      </c>
      <c r="LC30" s="32">
        <v>0</v>
      </c>
      <c r="LD30" s="32">
        <v>0</v>
      </c>
      <c r="LE30" s="32">
        <v>0</v>
      </c>
      <c r="LF30" s="32">
        <v>0</v>
      </c>
      <c r="LG30" s="32">
        <v>0</v>
      </c>
      <c r="LH30" s="32">
        <v>0</v>
      </c>
      <c r="LI30" s="32">
        <v>0</v>
      </c>
      <c r="LJ30" s="32">
        <v>0</v>
      </c>
      <c r="LK30" s="32">
        <v>0</v>
      </c>
      <c r="LL30" s="32">
        <v>0</v>
      </c>
      <c r="LM30" s="32">
        <v>0</v>
      </c>
      <c r="LN30" s="32">
        <v>0</v>
      </c>
      <c r="LO30" s="32">
        <v>0</v>
      </c>
      <c r="LP30" s="32">
        <v>0</v>
      </c>
      <c r="LQ30" s="32">
        <v>0</v>
      </c>
      <c r="LR30" s="32">
        <v>0</v>
      </c>
      <c r="LS30" s="32">
        <v>0</v>
      </c>
      <c r="LT30" s="32">
        <v>0</v>
      </c>
      <c r="LU30" s="32">
        <v>0</v>
      </c>
      <c r="LV30" s="32">
        <v>0</v>
      </c>
      <c r="LW30" s="32">
        <v>0</v>
      </c>
      <c r="LX30" s="32">
        <v>0</v>
      </c>
      <c r="LY30" s="32">
        <v>0</v>
      </c>
      <c r="LZ30" s="32">
        <v>0</v>
      </c>
      <c r="MA30" s="32">
        <v>0</v>
      </c>
      <c r="MB30" s="32">
        <v>0</v>
      </c>
      <c r="MC30" s="32">
        <v>0</v>
      </c>
      <c r="MD30" s="32">
        <v>0</v>
      </c>
      <c r="ME30" s="32">
        <v>0</v>
      </c>
      <c r="MF30" s="32">
        <v>0</v>
      </c>
      <c r="MG30" s="32">
        <v>0</v>
      </c>
      <c r="MH30" s="32">
        <v>0</v>
      </c>
      <c r="MI30" s="32">
        <v>0</v>
      </c>
      <c r="MJ30" s="32">
        <v>0</v>
      </c>
      <c r="MK30" s="32">
        <v>0</v>
      </c>
      <c r="ML30" s="32">
        <v>0</v>
      </c>
      <c r="MM30" s="32">
        <v>0</v>
      </c>
      <c r="MN30" s="32">
        <v>0</v>
      </c>
      <c r="MO30" s="32">
        <v>0</v>
      </c>
      <c r="MP30" s="32">
        <v>0</v>
      </c>
      <c r="MQ30" s="32">
        <v>0</v>
      </c>
      <c r="MR30" s="32">
        <v>0</v>
      </c>
      <c r="MS30" s="32">
        <v>0</v>
      </c>
      <c r="MT30" s="32">
        <v>0</v>
      </c>
      <c r="MU30" s="32">
        <v>0</v>
      </c>
      <c r="MV30" s="32">
        <v>0</v>
      </c>
      <c r="MW30" s="32">
        <v>0</v>
      </c>
      <c r="MX30" s="32">
        <v>0</v>
      </c>
      <c r="MY30" s="32">
        <v>0</v>
      </c>
      <c r="MZ30" s="32">
        <v>0</v>
      </c>
      <c r="NA30" s="32">
        <v>0</v>
      </c>
      <c r="NB30" s="32">
        <v>0</v>
      </c>
      <c r="NC30" s="32">
        <v>0</v>
      </c>
      <c r="ND30" s="32">
        <v>0</v>
      </c>
    </row>
    <row r="31" spans="1:368" ht="24.2" customHeight="1">
      <c r="A31" s="27" t="s">
        <v>396</v>
      </c>
      <c r="B31" s="27" t="s">
        <v>381</v>
      </c>
      <c r="C31" s="17" t="s">
        <v>379</v>
      </c>
      <c r="D31" s="28">
        <v>0.32540000000000002</v>
      </c>
      <c r="E31" s="28">
        <v>0.3145</v>
      </c>
      <c r="F31" s="28">
        <v>0.40352399999999999</v>
      </c>
      <c r="G31" s="28">
        <v>0.67679999999999996</v>
      </c>
      <c r="H31" s="28">
        <v>0.24274799999999999</v>
      </c>
      <c r="I31" s="28">
        <v>0.53449999999999998</v>
      </c>
      <c r="J31" s="28">
        <v>0.42550199999999999</v>
      </c>
      <c r="K31" s="28">
        <v>0.7248</v>
      </c>
      <c r="L31" s="28">
        <v>6.6726000000000008E-2</v>
      </c>
      <c r="M31" s="28">
        <v>0.20532600000000001</v>
      </c>
      <c r="N31" s="28">
        <v>0.99870000000000003</v>
      </c>
      <c r="O31" s="28">
        <v>0.28502099999999997</v>
      </c>
      <c r="P31" s="28">
        <v>0.25225200000000003</v>
      </c>
      <c r="Q31" s="28">
        <v>0.32462100000000005</v>
      </c>
      <c r="R31" s="28">
        <v>0.75051899999999994</v>
      </c>
      <c r="S31" s="28">
        <v>0.43906499999999998</v>
      </c>
      <c r="T31" s="28">
        <v>0.28026899999999999</v>
      </c>
      <c r="U31" s="28">
        <v>0.26640900000000001</v>
      </c>
      <c r="V31" s="28">
        <v>0.53737199999999996</v>
      </c>
      <c r="W31" s="28">
        <v>0.260766</v>
      </c>
      <c r="X31" s="28">
        <v>0.37233899999999998</v>
      </c>
      <c r="Y31" s="28">
        <v>0.37194299999999997</v>
      </c>
      <c r="Z31" s="28">
        <v>8.5238999999999995E-2</v>
      </c>
      <c r="AA31" s="28">
        <v>0.62508599999999992</v>
      </c>
      <c r="AB31" s="28">
        <v>0.83951999999999993</v>
      </c>
      <c r="AC31" s="28">
        <v>0.41213699999999998</v>
      </c>
      <c r="AD31" s="28">
        <v>0.78388199999999997</v>
      </c>
      <c r="AE31" s="28">
        <v>0.50985000000000003</v>
      </c>
      <c r="AF31" s="28">
        <v>0.88519999999999999</v>
      </c>
      <c r="AG31" s="28">
        <v>0.30195</v>
      </c>
      <c r="AH31" s="29">
        <v>0</v>
      </c>
      <c r="AI31" s="29">
        <v>0</v>
      </c>
      <c r="AJ31" s="28">
        <v>0.202653</v>
      </c>
      <c r="AK31" s="28">
        <v>0.26235000000000003</v>
      </c>
      <c r="AL31" s="28">
        <v>0.54855900000000002</v>
      </c>
      <c r="AM31" s="28">
        <v>0.59845500000000007</v>
      </c>
      <c r="AN31" s="28">
        <v>1.0221</v>
      </c>
      <c r="AO31" s="28">
        <v>0.74051999999999996</v>
      </c>
      <c r="AP31" s="28">
        <v>1.3511</v>
      </c>
      <c r="AQ31" s="28">
        <v>1.3601000000000001</v>
      </c>
      <c r="AR31" s="28">
        <v>6.0389999999999999E-2</v>
      </c>
      <c r="AS31" s="29">
        <v>0</v>
      </c>
      <c r="AT31" s="28">
        <v>0.27799200000000002</v>
      </c>
      <c r="AU31" s="28">
        <v>0.67735800000000002</v>
      </c>
      <c r="AV31" s="28">
        <v>0.73774799999999996</v>
      </c>
      <c r="AW31" s="28">
        <v>0.634293</v>
      </c>
      <c r="AX31" s="28">
        <v>0.97277400000000003</v>
      </c>
      <c r="AY31" s="28">
        <v>0.60627600000000004</v>
      </c>
      <c r="AZ31" s="28">
        <v>0.76358700000000002</v>
      </c>
      <c r="BA31" s="28">
        <v>0.49995000000000001</v>
      </c>
      <c r="BB31" s="28">
        <v>0.75289499999999998</v>
      </c>
      <c r="BC31" s="28">
        <v>0.70468200000000003</v>
      </c>
      <c r="BD31" s="28">
        <v>0.23166</v>
      </c>
      <c r="BE31" s="28">
        <v>0.713592</v>
      </c>
      <c r="BF31" s="28">
        <v>0.78447599999999995</v>
      </c>
      <c r="BG31" s="28">
        <v>0.944658</v>
      </c>
      <c r="BH31" s="28">
        <v>0.24878700000000001</v>
      </c>
      <c r="BI31" s="28">
        <v>0.64102499999999996</v>
      </c>
      <c r="BJ31" s="28">
        <v>0.41916599999999998</v>
      </c>
      <c r="BK31" s="28">
        <v>0.78774299999999997</v>
      </c>
      <c r="BL31" s="28">
        <v>0.80081099999999994</v>
      </c>
      <c r="BM31" s="28">
        <v>0.84219299999999997</v>
      </c>
      <c r="BN31" s="28">
        <v>0.83872799999999992</v>
      </c>
      <c r="BO31" s="28">
        <v>0.94525199999999998</v>
      </c>
      <c r="BP31" s="28">
        <v>0.87209100000000006</v>
      </c>
      <c r="BQ31" s="28">
        <v>1.011978</v>
      </c>
      <c r="BR31" s="28">
        <v>0.53351100000000007</v>
      </c>
      <c r="BS31" s="28">
        <v>0.49460399999999999</v>
      </c>
      <c r="BT31" s="28">
        <v>0.35491499999999998</v>
      </c>
      <c r="BU31" s="28">
        <v>0.40263300000000002</v>
      </c>
      <c r="BV31" s="28">
        <v>0.19750500000000001</v>
      </c>
      <c r="BW31" s="28">
        <v>6.1874999999999999E-2</v>
      </c>
      <c r="BX31" s="28">
        <v>0.50519700000000001</v>
      </c>
      <c r="BY31" s="28">
        <v>0.48797099999999999</v>
      </c>
      <c r="BZ31" s="28">
        <v>0.78249599999999997</v>
      </c>
      <c r="CA31" s="28">
        <v>2.9699999999999997E-2</v>
      </c>
      <c r="CB31" s="28">
        <v>0.72121500000000005</v>
      </c>
      <c r="CC31" s="28">
        <v>1.0393019999999999</v>
      </c>
      <c r="CD31" s="28">
        <v>0.28581299999999998</v>
      </c>
      <c r="CE31" s="28">
        <v>0.43738200000000005</v>
      </c>
      <c r="CF31" s="28">
        <v>0.74616300000000002</v>
      </c>
      <c r="CG31" s="28">
        <v>0.25185600000000002</v>
      </c>
      <c r="CH31" s="28">
        <v>0.54360900000000001</v>
      </c>
      <c r="CI31" s="28">
        <v>0.75378599999999996</v>
      </c>
      <c r="CJ31" s="28">
        <v>0.6052860000000001</v>
      </c>
      <c r="CK31" s="28">
        <v>0.88931700000000002</v>
      </c>
      <c r="CL31" s="28">
        <v>0.70755299999999999</v>
      </c>
      <c r="CM31" s="28">
        <v>0.63518399999999997</v>
      </c>
      <c r="CN31" s="28">
        <v>0.74586599999999992</v>
      </c>
      <c r="CO31" s="28">
        <v>0.74408400000000008</v>
      </c>
      <c r="CP31" s="28">
        <v>0.85219199999999995</v>
      </c>
      <c r="CQ31" s="28">
        <v>0.314523</v>
      </c>
      <c r="CR31" s="28">
        <v>0.225324</v>
      </c>
      <c r="CS31" s="28">
        <v>0.84229200000000004</v>
      </c>
      <c r="CT31" s="28">
        <v>0.72566999999999993</v>
      </c>
      <c r="CU31" s="28">
        <v>0.81754199999999999</v>
      </c>
      <c r="CV31" s="28">
        <v>0.53786699999999998</v>
      </c>
      <c r="CW31" s="28">
        <v>0.60954300000000006</v>
      </c>
      <c r="CX31" s="28">
        <v>0.70280100000000001</v>
      </c>
      <c r="CY31" s="29">
        <v>0</v>
      </c>
      <c r="CZ31" s="29">
        <v>0</v>
      </c>
      <c r="DA31" s="28">
        <v>0.66102299999999992</v>
      </c>
      <c r="DB31" s="28">
        <v>0.27799200000000002</v>
      </c>
      <c r="DC31" s="28">
        <v>0.67151700000000003</v>
      </c>
      <c r="DD31" s="28">
        <v>0.72359099999999998</v>
      </c>
      <c r="DE31" s="28">
        <v>0.62251200000000007</v>
      </c>
      <c r="DF31" s="28">
        <v>0.659439</v>
      </c>
      <c r="DG31" s="28">
        <v>0.73250099999999996</v>
      </c>
      <c r="DH31" s="28">
        <v>0.7768529999999999</v>
      </c>
      <c r="DI31" s="28">
        <v>0.626274</v>
      </c>
      <c r="DJ31" s="28">
        <v>0.72586799999999996</v>
      </c>
      <c r="DK31" s="28">
        <v>0.227799</v>
      </c>
      <c r="DL31" s="28">
        <v>0.34649999999999997</v>
      </c>
      <c r="DM31" s="28">
        <v>0.34937099999999999</v>
      </c>
      <c r="DN31" s="28">
        <v>0.358182</v>
      </c>
      <c r="DO31" s="28">
        <v>0.34135199999999999</v>
      </c>
      <c r="DP31" s="28">
        <v>0.75536999999999999</v>
      </c>
      <c r="DQ31" s="28">
        <v>0.918126</v>
      </c>
      <c r="DR31" s="28">
        <v>0.6721109999999999</v>
      </c>
      <c r="DS31" s="28">
        <v>0.89050499999999999</v>
      </c>
      <c r="DT31" s="28">
        <v>0.84536100000000003</v>
      </c>
      <c r="DU31" s="28">
        <v>0.75131100000000006</v>
      </c>
      <c r="DV31" s="28">
        <v>0.83803499999999997</v>
      </c>
      <c r="DW31" s="28">
        <v>0.81120000000000003</v>
      </c>
      <c r="DX31" s="29">
        <v>0</v>
      </c>
      <c r="DY31" s="28">
        <v>0.76329000000000002</v>
      </c>
      <c r="DZ31" s="28">
        <v>0.72408600000000001</v>
      </c>
      <c r="EA31" s="28">
        <v>0.71972999999999998</v>
      </c>
      <c r="EB31" s="29">
        <v>0</v>
      </c>
      <c r="EC31" s="29">
        <v>0</v>
      </c>
      <c r="ED31" s="28">
        <v>0.68646600000000002</v>
      </c>
      <c r="EE31" s="29">
        <v>0</v>
      </c>
      <c r="EF31" s="29">
        <v>0</v>
      </c>
      <c r="EG31" s="28">
        <v>0.82640000000000002</v>
      </c>
      <c r="EH31" s="28">
        <v>0.39302999999999999</v>
      </c>
      <c r="EI31" s="29">
        <v>0</v>
      </c>
      <c r="EJ31" s="29">
        <v>0</v>
      </c>
      <c r="EK31" s="28">
        <v>0.81120000000000003</v>
      </c>
      <c r="EL31" s="28">
        <v>0.29086200000000001</v>
      </c>
      <c r="EM31" s="28">
        <v>0.6512</v>
      </c>
      <c r="EN31" s="28">
        <v>0.65159999999999996</v>
      </c>
      <c r="EO31" s="28">
        <v>0.60162300000000002</v>
      </c>
      <c r="EP31" s="28">
        <v>0.25284600000000002</v>
      </c>
      <c r="EQ31" s="28">
        <v>0.6411</v>
      </c>
      <c r="ER31" s="28">
        <v>0.14038200000000001</v>
      </c>
      <c r="ES31" s="28">
        <v>0.74260000000000004</v>
      </c>
      <c r="ET31" s="28">
        <v>1.1011</v>
      </c>
      <c r="EU31" s="28">
        <v>1.1113999999999999</v>
      </c>
      <c r="EV31" s="28">
        <v>0.8629</v>
      </c>
      <c r="EW31" s="28">
        <v>0.91110000000000002</v>
      </c>
      <c r="EX31" s="28">
        <v>0.24146100000000001</v>
      </c>
      <c r="EY31" s="28">
        <v>0.13869899999999999</v>
      </c>
      <c r="EZ31" s="28">
        <v>0.35877599999999998</v>
      </c>
      <c r="FA31" s="28">
        <v>0.24769799999999997</v>
      </c>
      <c r="FB31" s="28">
        <v>0.56231999999999993</v>
      </c>
      <c r="FC31" s="28">
        <v>0.40411799999999998</v>
      </c>
      <c r="FD31" s="28">
        <v>0.25819199999999998</v>
      </c>
      <c r="FE31" s="28">
        <v>0.14038200000000001</v>
      </c>
      <c r="FF31" s="28">
        <v>0.24482699999999999</v>
      </c>
      <c r="FG31" s="28">
        <v>0.28650599999999998</v>
      </c>
      <c r="FH31" s="28">
        <v>0.37124999999999997</v>
      </c>
      <c r="FI31" s="28">
        <v>0.167211</v>
      </c>
      <c r="FJ31" s="28">
        <v>0.22245300000000001</v>
      </c>
      <c r="FK31" s="29">
        <v>0</v>
      </c>
      <c r="FL31" s="29">
        <v>0</v>
      </c>
      <c r="FM31" s="29">
        <v>0</v>
      </c>
      <c r="FN31" s="29">
        <v>0</v>
      </c>
      <c r="FO31" s="28">
        <v>0.151866</v>
      </c>
      <c r="FP31" s="28">
        <v>0.27779400000000004</v>
      </c>
      <c r="FQ31" s="28">
        <v>0.588951</v>
      </c>
      <c r="FR31" s="28">
        <v>0.602217</v>
      </c>
      <c r="FS31" s="28">
        <v>0.65834999999999999</v>
      </c>
      <c r="FT31" s="28">
        <v>0.69092100000000001</v>
      </c>
      <c r="FU31" s="28">
        <v>0.7199279999999999</v>
      </c>
      <c r="FV31" s="28">
        <v>0.9123</v>
      </c>
      <c r="FW31" s="28">
        <v>0.83220000000000005</v>
      </c>
      <c r="FX31" s="28">
        <v>0.86980000000000002</v>
      </c>
      <c r="FY31" s="28">
        <v>0.82330000000000003</v>
      </c>
      <c r="FZ31" s="28">
        <v>0.81110000000000004</v>
      </c>
      <c r="GA31" s="28">
        <v>0.85209999999999997</v>
      </c>
      <c r="GB31" s="28">
        <v>0.81440000000000001</v>
      </c>
      <c r="GC31" s="28">
        <v>0.86539999999999995</v>
      </c>
      <c r="GD31" s="28">
        <v>0.52588800000000002</v>
      </c>
      <c r="GE31" s="28">
        <v>0.84560000000000002</v>
      </c>
      <c r="GF31" s="28">
        <v>0.86209999999999998</v>
      </c>
      <c r="GG31" s="28">
        <v>0.57879999999999998</v>
      </c>
      <c r="GH31" s="28">
        <v>0.15632100000000002</v>
      </c>
      <c r="GI31" s="28">
        <v>0.78507000000000005</v>
      </c>
      <c r="GJ31" s="28">
        <v>0.36818099999999998</v>
      </c>
      <c r="GK31" s="28">
        <v>0.66429000000000005</v>
      </c>
      <c r="GL31" s="28">
        <v>9.4347E-2</v>
      </c>
      <c r="GM31" s="28">
        <v>0.16097400000000001</v>
      </c>
      <c r="GN31" s="28">
        <v>0.8976329999999999</v>
      </c>
      <c r="GO31" s="28">
        <v>0.83109999999999995</v>
      </c>
      <c r="GP31" s="28">
        <v>0.78139999999999998</v>
      </c>
      <c r="GQ31" s="28">
        <v>0.68110000000000004</v>
      </c>
      <c r="GR31" s="28">
        <v>0.60578100000000001</v>
      </c>
      <c r="GS31" s="28">
        <v>0.72109999999999996</v>
      </c>
      <c r="GT31" s="28">
        <v>0.68131799999999998</v>
      </c>
      <c r="GU31" s="28">
        <v>0.77437800000000001</v>
      </c>
      <c r="GV31" s="28">
        <v>0.68606999999999996</v>
      </c>
      <c r="GW31" s="28">
        <v>0.80308800000000002</v>
      </c>
      <c r="GX31" s="28">
        <v>0.67755600000000005</v>
      </c>
      <c r="GY31" s="28">
        <v>0.47500199999999998</v>
      </c>
      <c r="GZ31" s="28">
        <v>0.82110000000000005</v>
      </c>
      <c r="HA31" s="28">
        <v>0.86319999999999997</v>
      </c>
      <c r="HB31" s="28">
        <v>0.80041499999999999</v>
      </c>
      <c r="HC31" s="28">
        <v>0.42896699999999999</v>
      </c>
      <c r="HD31" s="28">
        <v>0.82440000000000002</v>
      </c>
      <c r="HE31" s="28">
        <v>0.70161300000000004</v>
      </c>
      <c r="HF31" s="28">
        <v>0.56598300000000001</v>
      </c>
      <c r="HG31" s="28">
        <v>0.67874400000000001</v>
      </c>
      <c r="HH31" s="28">
        <v>0.72309600000000007</v>
      </c>
      <c r="HI31" s="28">
        <v>0.72220499999999999</v>
      </c>
      <c r="HJ31" s="28">
        <v>0.59964300000000004</v>
      </c>
      <c r="HK31" s="28">
        <v>0.82783800000000007</v>
      </c>
      <c r="HL31" s="28">
        <v>0.17572499999999999</v>
      </c>
      <c r="HM31" s="28">
        <v>0.78449999999999998</v>
      </c>
      <c r="HN31" s="28">
        <v>0.685971</v>
      </c>
      <c r="HO31" s="28">
        <v>0.68389199999999994</v>
      </c>
      <c r="HP31" s="28">
        <v>0.69567299999999999</v>
      </c>
      <c r="HQ31" s="28">
        <v>0.61241400000000001</v>
      </c>
      <c r="HR31" s="28">
        <v>0.28502099999999997</v>
      </c>
      <c r="HS31" s="28">
        <v>0.11385000000000001</v>
      </c>
      <c r="HT31" s="28">
        <v>0.61003799999999997</v>
      </c>
      <c r="HU31" s="28">
        <v>0.228294</v>
      </c>
      <c r="HV31" s="28">
        <v>0.74339100000000002</v>
      </c>
      <c r="HW31" s="28">
        <v>0.94110000000000005</v>
      </c>
      <c r="HX31" s="28">
        <v>0.84109999999999996</v>
      </c>
      <c r="HY31" s="28">
        <v>0.78979999999999995</v>
      </c>
      <c r="HZ31" s="28">
        <v>0.69520000000000004</v>
      </c>
      <c r="IA31" s="28">
        <v>0.64102499999999996</v>
      </c>
      <c r="IB31" s="28">
        <v>0.62538300000000002</v>
      </c>
      <c r="IC31" s="28">
        <v>0.7279469999999999</v>
      </c>
      <c r="ID31" s="28">
        <v>0.62449200000000005</v>
      </c>
      <c r="IE31" s="28">
        <v>0.99623699999999993</v>
      </c>
      <c r="IF31" s="28">
        <v>0.72081899999999999</v>
      </c>
      <c r="IG31" s="28">
        <v>0.90129599999999999</v>
      </c>
      <c r="IH31" s="29">
        <v>0</v>
      </c>
      <c r="II31" s="29">
        <v>0</v>
      </c>
      <c r="IJ31" s="29">
        <v>0</v>
      </c>
      <c r="IK31" s="29">
        <v>0</v>
      </c>
      <c r="IL31" s="29">
        <v>0</v>
      </c>
      <c r="IM31" s="28">
        <v>0.36075600000000002</v>
      </c>
      <c r="IN31" s="28">
        <v>0.322938</v>
      </c>
      <c r="IO31" s="28">
        <v>0.76606200000000002</v>
      </c>
      <c r="IP31" s="28">
        <v>0.77299200000000001</v>
      </c>
      <c r="IQ31" s="28">
        <v>0.75863700000000001</v>
      </c>
      <c r="IR31" s="28">
        <v>0.79150500000000001</v>
      </c>
      <c r="IS31" s="28">
        <v>0.70161300000000004</v>
      </c>
      <c r="IT31" s="28">
        <v>0.78477299999999994</v>
      </c>
      <c r="IU31" s="28">
        <v>0.73052099999999998</v>
      </c>
      <c r="IV31" s="28">
        <v>0.60271200000000003</v>
      </c>
      <c r="IW31" s="28">
        <v>0.68270399999999998</v>
      </c>
      <c r="IX31" s="28">
        <v>0.7279469999999999</v>
      </c>
      <c r="IY31" s="28">
        <v>0.65399399999999996</v>
      </c>
      <c r="IZ31" s="28">
        <v>0.80843399999999999</v>
      </c>
      <c r="JA31" s="28">
        <v>0.65092499999999998</v>
      </c>
      <c r="JB31" s="28">
        <v>0.66201299999999996</v>
      </c>
      <c r="JC31" s="28">
        <v>0.79437599999999997</v>
      </c>
      <c r="JD31" s="28">
        <v>0.85258800000000001</v>
      </c>
      <c r="JE31" s="28">
        <v>0.97762500000000008</v>
      </c>
      <c r="JF31" s="28">
        <v>0.77289299999999994</v>
      </c>
      <c r="JG31" s="28">
        <v>0.79833600000000005</v>
      </c>
      <c r="JH31" s="28">
        <v>1.3186800000000001</v>
      </c>
      <c r="JI31" s="28">
        <v>0.45807300000000001</v>
      </c>
      <c r="JJ31" s="28">
        <v>0.90555299999999994</v>
      </c>
      <c r="JK31" s="28">
        <v>0.79704900000000001</v>
      </c>
      <c r="JL31" s="28">
        <v>1.0227689999999998</v>
      </c>
      <c r="JM31" s="28">
        <v>1.3792679999999999</v>
      </c>
      <c r="JN31" s="28">
        <v>0.93772800000000001</v>
      </c>
      <c r="JO31" s="28">
        <v>1.3625370000000001</v>
      </c>
      <c r="JP31" s="28">
        <v>0.93059999999999998</v>
      </c>
      <c r="JQ31" s="28">
        <v>0.73061999999999994</v>
      </c>
      <c r="JR31" s="28">
        <v>0.61904700000000001</v>
      </c>
      <c r="JS31" s="28">
        <v>0.60310799999999998</v>
      </c>
      <c r="JT31" s="28">
        <v>0.43748100000000001</v>
      </c>
      <c r="JU31" s="28">
        <v>3.8510999999999997E-2</v>
      </c>
      <c r="JV31" s="28">
        <v>3.6728999999999998E-2</v>
      </c>
      <c r="JW31" s="28">
        <v>0.13780799999999999</v>
      </c>
      <c r="JX31" s="28">
        <v>0.58261499999999999</v>
      </c>
      <c r="JY31" s="28">
        <v>0.58400099999999999</v>
      </c>
      <c r="JZ31" s="28">
        <v>0.59340599999999999</v>
      </c>
      <c r="KA31" s="28">
        <v>0.53984699999999997</v>
      </c>
      <c r="KB31" s="28">
        <v>0.58004099999999992</v>
      </c>
      <c r="KC31" s="28">
        <v>0.89228699999999994</v>
      </c>
      <c r="KD31" s="28">
        <v>0.70121699999999998</v>
      </c>
      <c r="KE31" s="28">
        <v>1.051974</v>
      </c>
      <c r="KF31" s="28">
        <v>0.457677</v>
      </c>
      <c r="KG31" s="28">
        <v>0.491535</v>
      </c>
      <c r="KH31" s="28">
        <v>0.32749200000000001</v>
      </c>
      <c r="KI31" s="28">
        <v>0.91030500000000003</v>
      </c>
      <c r="KJ31" s="28">
        <v>0.72725400000000007</v>
      </c>
      <c r="KK31" s="28">
        <v>0.76833899999999999</v>
      </c>
      <c r="KL31" s="28">
        <v>0.75111300000000003</v>
      </c>
      <c r="KM31" s="29">
        <v>0</v>
      </c>
      <c r="KN31" s="29">
        <v>0</v>
      </c>
      <c r="KO31" s="29">
        <v>0</v>
      </c>
      <c r="KP31" s="29">
        <v>0</v>
      </c>
      <c r="KQ31" s="29">
        <v>0</v>
      </c>
      <c r="KR31" s="29">
        <v>0</v>
      </c>
      <c r="KS31" s="29">
        <v>0</v>
      </c>
      <c r="KT31" s="29">
        <v>0</v>
      </c>
      <c r="KU31" s="29">
        <v>0</v>
      </c>
      <c r="KV31" s="29">
        <v>0</v>
      </c>
      <c r="KW31" s="29">
        <v>0</v>
      </c>
      <c r="KX31" s="29">
        <v>0</v>
      </c>
      <c r="KY31" s="28">
        <v>0.77566499999999994</v>
      </c>
      <c r="KZ31" s="29">
        <v>0</v>
      </c>
      <c r="LA31" s="29">
        <v>0</v>
      </c>
      <c r="LB31" s="29">
        <v>0</v>
      </c>
      <c r="LC31" s="29">
        <v>0</v>
      </c>
      <c r="LD31" s="29">
        <v>0</v>
      </c>
      <c r="LE31" s="29">
        <v>0</v>
      </c>
      <c r="LF31" s="28">
        <v>0.65132100000000004</v>
      </c>
      <c r="LG31" s="28">
        <v>1.06128</v>
      </c>
      <c r="LH31" s="28">
        <v>0.7080479999999999</v>
      </c>
      <c r="LI31" s="28">
        <v>0.321849</v>
      </c>
      <c r="LJ31" s="28">
        <v>0.92050199999999993</v>
      </c>
      <c r="LK31" s="28">
        <v>0.19017899999999999</v>
      </c>
      <c r="LL31" s="28">
        <v>0.74339100000000002</v>
      </c>
      <c r="LM31" s="28">
        <v>0.86129999999999995</v>
      </c>
      <c r="LN31" s="29">
        <v>0</v>
      </c>
      <c r="LO31" s="29">
        <v>0</v>
      </c>
      <c r="LP31" s="29">
        <v>0</v>
      </c>
      <c r="LQ31" s="29">
        <v>0</v>
      </c>
      <c r="LR31" s="29">
        <v>0</v>
      </c>
      <c r="LS31" s="28">
        <v>0.28185300000000002</v>
      </c>
      <c r="LT31" s="28">
        <v>1.434906</v>
      </c>
      <c r="LU31" s="28">
        <v>0.59934600000000005</v>
      </c>
      <c r="LV31" s="28">
        <v>0.77596200000000004</v>
      </c>
      <c r="LW31" s="28">
        <v>0.21047400000000002</v>
      </c>
      <c r="LX31" s="28">
        <v>0.71418599999999999</v>
      </c>
      <c r="LY31" s="28">
        <v>0.64795499999999995</v>
      </c>
      <c r="LZ31" s="28">
        <v>0.36441899999999999</v>
      </c>
      <c r="MA31" s="28">
        <v>0.83407500000000001</v>
      </c>
      <c r="MB31" s="28">
        <v>0.54539099999999996</v>
      </c>
      <c r="MC31" s="28">
        <v>0</v>
      </c>
      <c r="MD31" s="28">
        <v>0</v>
      </c>
      <c r="ME31" s="28">
        <v>0</v>
      </c>
      <c r="MF31" s="28">
        <v>0</v>
      </c>
      <c r="MG31" s="28">
        <v>0.61340400000000006</v>
      </c>
      <c r="MH31" s="28">
        <v>0.24037199999999997</v>
      </c>
      <c r="MI31" s="28">
        <v>0.38105100000000003</v>
      </c>
      <c r="MJ31" s="28">
        <v>0.25165799999999999</v>
      </c>
      <c r="MK31" s="28">
        <v>0.66339900000000007</v>
      </c>
      <c r="ML31" s="28">
        <v>0.59241600000000005</v>
      </c>
      <c r="MM31" s="28">
        <v>0.31353300000000001</v>
      </c>
      <c r="MN31" s="29">
        <v>0</v>
      </c>
      <c r="MO31" s="29">
        <v>0</v>
      </c>
      <c r="MP31" s="29">
        <v>0</v>
      </c>
      <c r="MQ31" s="29">
        <v>0</v>
      </c>
      <c r="MR31" s="28">
        <v>0.81100800000000006</v>
      </c>
      <c r="MS31" s="29">
        <v>0</v>
      </c>
      <c r="MT31" s="28">
        <v>0.73675799999999991</v>
      </c>
      <c r="MU31" s="29">
        <v>0</v>
      </c>
      <c r="MV31" s="28">
        <v>0.68250600000000006</v>
      </c>
      <c r="MW31" s="28">
        <v>0.90659999999999996</v>
      </c>
      <c r="MX31" s="28">
        <v>0.91049999999999998</v>
      </c>
      <c r="MY31" s="29">
        <v>0</v>
      </c>
      <c r="MZ31" s="29">
        <v>0</v>
      </c>
      <c r="NA31" s="29">
        <v>0</v>
      </c>
      <c r="NB31" s="28">
        <v>0.18839700000000001</v>
      </c>
      <c r="NC31" s="28">
        <v>0.79803900000000005</v>
      </c>
      <c r="ND31" s="28">
        <v>0.28510000000000002</v>
      </c>
    </row>
    <row r="32" spans="1:368" ht="14.25" customHeight="1">
      <c r="A32" s="26" t="s">
        <v>397</v>
      </c>
      <c r="B32" s="27" t="s">
        <v>381</v>
      </c>
      <c r="C32" s="17" t="s">
        <v>379</v>
      </c>
      <c r="D32" s="32">
        <v>0</v>
      </c>
      <c r="E32" s="32">
        <v>0</v>
      </c>
      <c r="F32" s="32">
        <v>0</v>
      </c>
      <c r="G32" s="28">
        <v>0</v>
      </c>
      <c r="H32" s="32">
        <v>0</v>
      </c>
      <c r="I32" s="28">
        <v>0</v>
      </c>
      <c r="J32" s="32">
        <v>0</v>
      </c>
      <c r="K32" s="28">
        <v>0</v>
      </c>
      <c r="L32" s="32">
        <v>0</v>
      </c>
      <c r="M32" s="32">
        <v>0</v>
      </c>
      <c r="N32" s="28">
        <v>0</v>
      </c>
      <c r="O32" s="32">
        <v>0</v>
      </c>
      <c r="P32" s="28">
        <v>0</v>
      </c>
      <c r="Q32" s="32">
        <v>0</v>
      </c>
      <c r="R32" s="28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32">
        <v>0</v>
      </c>
      <c r="AI32" s="32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32">
        <v>0</v>
      </c>
      <c r="AP32" s="28">
        <v>0</v>
      </c>
      <c r="AQ32" s="28">
        <v>0</v>
      </c>
      <c r="AR32" s="28">
        <v>0</v>
      </c>
      <c r="AS32" s="32">
        <v>0</v>
      </c>
      <c r="AT32" s="28">
        <v>0</v>
      </c>
      <c r="AU32" s="32">
        <v>0</v>
      </c>
      <c r="AV32" s="28">
        <v>0</v>
      </c>
      <c r="AW32" s="28">
        <v>0</v>
      </c>
      <c r="AX32" s="32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32">
        <v>0</v>
      </c>
      <c r="BN32" s="32">
        <v>0</v>
      </c>
      <c r="BO32" s="28">
        <v>0</v>
      </c>
      <c r="BP32" s="28">
        <v>0</v>
      </c>
      <c r="BQ32" s="28">
        <v>0</v>
      </c>
      <c r="BR32" s="32">
        <v>0</v>
      </c>
      <c r="BS32" s="32">
        <v>0</v>
      </c>
      <c r="BT32" s="28">
        <v>0.33450000000000002</v>
      </c>
      <c r="BU32" s="28">
        <v>0.38390000000000002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0</v>
      </c>
      <c r="CD32" s="28">
        <v>0.26019999999999999</v>
      </c>
      <c r="CE32" s="32">
        <v>0</v>
      </c>
      <c r="CF32" s="32">
        <v>0</v>
      </c>
      <c r="CG32" s="28">
        <v>0.24179999999999999</v>
      </c>
      <c r="CH32" s="32">
        <v>0</v>
      </c>
      <c r="CI32" s="32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32">
        <v>0</v>
      </c>
      <c r="CS32" s="32">
        <v>0</v>
      </c>
      <c r="CT32" s="28">
        <v>0</v>
      </c>
      <c r="CU32" s="32">
        <v>0</v>
      </c>
      <c r="CV32" s="32">
        <v>0</v>
      </c>
      <c r="CW32" s="32">
        <v>0</v>
      </c>
      <c r="CX32" s="28">
        <v>0</v>
      </c>
      <c r="CY32" s="32">
        <v>0</v>
      </c>
      <c r="CZ32" s="32">
        <v>0</v>
      </c>
      <c r="DA32" s="32">
        <v>0</v>
      </c>
      <c r="DB32" s="28">
        <v>0</v>
      </c>
      <c r="DC32" s="28">
        <v>0</v>
      </c>
      <c r="DD32" s="28">
        <v>0</v>
      </c>
      <c r="DE32" s="28">
        <v>0</v>
      </c>
      <c r="DF32" s="32">
        <v>0</v>
      </c>
      <c r="DG32" s="28">
        <v>0</v>
      </c>
      <c r="DH32" s="28">
        <v>0</v>
      </c>
      <c r="DI32" s="28">
        <v>0</v>
      </c>
      <c r="DJ32" s="28">
        <v>0</v>
      </c>
      <c r="DK32" s="32">
        <v>0</v>
      </c>
      <c r="DL32" s="32">
        <v>0</v>
      </c>
      <c r="DM32" s="32">
        <v>0</v>
      </c>
      <c r="DN32" s="32">
        <v>0</v>
      </c>
      <c r="DO32" s="32">
        <v>0</v>
      </c>
      <c r="DP32" s="32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32">
        <v>0</v>
      </c>
      <c r="DY32" s="28">
        <v>0</v>
      </c>
      <c r="DZ32" s="32">
        <v>0</v>
      </c>
      <c r="EA32" s="32">
        <v>0</v>
      </c>
      <c r="EB32" s="32">
        <v>0</v>
      </c>
      <c r="EC32" s="32">
        <v>0</v>
      </c>
      <c r="ED32" s="28">
        <v>0</v>
      </c>
      <c r="EE32" s="32">
        <v>0</v>
      </c>
      <c r="EF32" s="32">
        <v>0</v>
      </c>
      <c r="EG32" s="28">
        <v>0</v>
      </c>
      <c r="EH32" s="28">
        <v>0</v>
      </c>
      <c r="EI32" s="32">
        <v>0</v>
      </c>
      <c r="EJ32" s="32">
        <v>0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32">
        <v>0</v>
      </c>
      <c r="ER32" s="32">
        <v>0</v>
      </c>
      <c r="ES32" s="32">
        <v>0</v>
      </c>
      <c r="ET32" s="28">
        <v>0</v>
      </c>
      <c r="EU32" s="28">
        <v>0</v>
      </c>
      <c r="EV32" s="28">
        <v>0</v>
      </c>
      <c r="EW32" s="32">
        <v>0</v>
      </c>
      <c r="EX32" s="32">
        <v>0</v>
      </c>
      <c r="EY32" s="32">
        <v>0</v>
      </c>
      <c r="EZ32" s="32">
        <v>0</v>
      </c>
      <c r="FA32" s="32">
        <v>0</v>
      </c>
      <c r="FB32" s="32">
        <v>0</v>
      </c>
      <c r="FC32" s="32">
        <v>0</v>
      </c>
      <c r="FD32" s="28">
        <v>0.26050000000000001</v>
      </c>
      <c r="FE32" s="32">
        <v>0</v>
      </c>
      <c r="FF32" s="28">
        <v>0.26779999999999998</v>
      </c>
      <c r="FG32" s="28">
        <v>0.26319999999999999</v>
      </c>
      <c r="FH32" s="32">
        <v>0</v>
      </c>
      <c r="FI32" s="32">
        <v>0</v>
      </c>
      <c r="FJ32" s="28">
        <v>0.24779999999999999</v>
      </c>
      <c r="FK32" s="32">
        <v>0</v>
      </c>
      <c r="FL32" s="32">
        <v>0</v>
      </c>
      <c r="FM32" s="32">
        <v>0</v>
      </c>
      <c r="FN32" s="32">
        <v>0</v>
      </c>
      <c r="FO32" s="32">
        <v>0</v>
      </c>
      <c r="FP32" s="32">
        <v>0</v>
      </c>
      <c r="FQ32" s="32">
        <v>0</v>
      </c>
      <c r="FR32" s="32">
        <v>0</v>
      </c>
      <c r="FS32" s="32">
        <v>0</v>
      </c>
      <c r="FT32" s="28">
        <v>0</v>
      </c>
      <c r="FU32" s="32">
        <v>0</v>
      </c>
      <c r="FV32" s="28">
        <v>0</v>
      </c>
      <c r="FW32" s="28">
        <v>0</v>
      </c>
      <c r="FX32" s="28">
        <v>0</v>
      </c>
      <c r="FY32" s="28">
        <v>0</v>
      </c>
      <c r="FZ32" s="28">
        <v>0</v>
      </c>
      <c r="GA32" s="28">
        <v>0</v>
      </c>
      <c r="GB32" s="28">
        <v>0</v>
      </c>
      <c r="GC32" s="28">
        <v>0</v>
      </c>
      <c r="GD32" s="28">
        <v>0</v>
      </c>
      <c r="GE32" s="28">
        <v>0</v>
      </c>
      <c r="GF32" s="28">
        <v>0</v>
      </c>
      <c r="GG32" s="28">
        <v>0</v>
      </c>
      <c r="GH32" s="32">
        <v>0</v>
      </c>
      <c r="GI32" s="28">
        <v>0</v>
      </c>
      <c r="GJ32" s="32">
        <v>0</v>
      </c>
      <c r="GK32" s="32">
        <v>0</v>
      </c>
      <c r="GL32" s="32">
        <v>0</v>
      </c>
      <c r="GM32" s="32">
        <v>0</v>
      </c>
      <c r="GN32" s="28">
        <v>0</v>
      </c>
      <c r="GO32" s="28">
        <v>0</v>
      </c>
      <c r="GP32" s="28">
        <v>0</v>
      </c>
      <c r="GQ32" s="28">
        <v>0</v>
      </c>
      <c r="GR32" s="32">
        <v>0</v>
      </c>
      <c r="GS32" s="28">
        <v>0</v>
      </c>
      <c r="GT32" s="28">
        <v>0</v>
      </c>
      <c r="GU32" s="28">
        <v>0</v>
      </c>
      <c r="GV32" s="28">
        <v>0</v>
      </c>
      <c r="GW32" s="28">
        <v>0</v>
      </c>
      <c r="GX32" s="28">
        <v>0</v>
      </c>
      <c r="GY32" s="28">
        <v>0</v>
      </c>
      <c r="GZ32" s="28">
        <v>0</v>
      </c>
      <c r="HA32" s="28">
        <v>0</v>
      </c>
      <c r="HB32" s="28">
        <v>0</v>
      </c>
      <c r="HC32" s="32">
        <v>0</v>
      </c>
      <c r="HD32" s="28">
        <v>0</v>
      </c>
      <c r="HE32" s="28">
        <v>0</v>
      </c>
      <c r="HF32" s="32">
        <v>0</v>
      </c>
      <c r="HG32" s="32">
        <v>0</v>
      </c>
      <c r="HH32" s="32">
        <v>0</v>
      </c>
      <c r="HI32" s="32">
        <v>0</v>
      </c>
      <c r="HJ32" s="28">
        <v>0</v>
      </c>
      <c r="HK32" s="32">
        <v>0</v>
      </c>
      <c r="HL32" s="28">
        <v>0</v>
      </c>
      <c r="HM32" s="32">
        <v>0</v>
      </c>
      <c r="HN32" s="32">
        <v>0</v>
      </c>
      <c r="HO32" s="32">
        <v>0</v>
      </c>
      <c r="HP32" s="32">
        <v>0</v>
      </c>
      <c r="HQ32" s="32">
        <v>0</v>
      </c>
      <c r="HR32" s="28">
        <v>0</v>
      </c>
      <c r="HS32" s="32">
        <v>0</v>
      </c>
      <c r="HT32" s="28">
        <v>0</v>
      </c>
      <c r="HU32" s="28">
        <v>0.24060000000000001</v>
      </c>
      <c r="HV32" s="32">
        <v>0</v>
      </c>
      <c r="HW32" s="28">
        <v>0</v>
      </c>
      <c r="HX32" s="28">
        <v>0</v>
      </c>
      <c r="HY32" s="28">
        <v>0</v>
      </c>
      <c r="HZ32" s="28">
        <v>0</v>
      </c>
      <c r="IA32" s="28">
        <v>0</v>
      </c>
      <c r="IB32" s="28">
        <v>0</v>
      </c>
      <c r="IC32" s="28">
        <v>0</v>
      </c>
      <c r="ID32" s="28">
        <v>0</v>
      </c>
      <c r="IE32" s="28">
        <v>0</v>
      </c>
      <c r="IF32" s="28">
        <v>0</v>
      </c>
      <c r="IG32" s="28">
        <v>0</v>
      </c>
      <c r="IH32" s="32">
        <v>0</v>
      </c>
      <c r="II32" s="32">
        <v>0</v>
      </c>
      <c r="IJ32" s="32">
        <v>0</v>
      </c>
      <c r="IK32" s="32">
        <v>0</v>
      </c>
      <c r="IL32" s="32">
        <v>0</v>
      </c>
      <c r="IM32" s="32">
        <v>0</v>
      </c>
      <c r="IN32" s="32">
        <v>0</v>
      </c>
      <c r="IO32" s="28">
        <v>0</v>
      </c>
      <c r="IP32" s="32">
        <v>0</v>
      </c>
      <c r="IQ32" s="28">
        <v>0</v>
      </c>
      <c r="IR32" s="28">
        <v>0</v>
      </c>
      <c r="IS32" s="32">
        <v>0</v>
      </c>
      <c r="IT32" s="28">
        <v>0</v>
      </c>
      <c r="IU32" s="32">
        <v>0</v>
      </c>
      <c r="IV32" s="32">
        <v>0</v>
      </c>
      <c r="IW32" s="28">
        <v>0</v>
      </c>
      <c r="IX32" s="32">
        <v>0</v>
      </c>
      <c r="IY32" s="32">
        <v>0</v>
      </c>
      <c r="IZ32" s="28">
        <v>0</v>
      </c>
      <c r="JA32" s="32">
        <v>0</v>
      </c>
      <c r="JB32" s="32">
        <v>0</v>
      </c>
      <c r="JC32" s="28">
        <v>0</v>
      </c>
      <c r="JD32" s="28">
        <v>0</v>
      </c>
      <c r="JE32" s="28">
        <v>0</v>
      </c>
      <c r="JF32" s="28">
        <v>0</v>
      </c>
      <c r="JG32" s="28">
        <v>0</v>
      </c>
      <c r="JH32" s="28">
        <v>0</v>
      </c>
      <c r="JI32" s="28">
        <v>0</v>
      </c>
      <c r="JJ32" s="28">
        <v>0</v>
      </c>
      <c r="JK32" s="28">
        <v>0</v>
      </c>
      <c r="JL32" s="28">
        <v>0</v>
      </c>
      <c r="JM32" s="28">
        <v>0</v>
      </c>
      <c r="JN32" s="28">
        <v>0</v>
      </c>
      <c r="JO32" s="28">
        <v>0</v>
      </c>
      <c r="JP32" s="28">
        <v>0</v>
      </c>
      <c r="JQ32" s="28">
        <v>0</v>
      </c>
      <c r="JR32" s="28">
        <v>0</v>
      </c>
      <c r="JS32" s="28">
        <v>0</v>
      </c>
      <c r="JT32" s="28">
        <v>0</v>
      </c>
      <c r="JU32" s="28">
        <v>0</v>
      </c>
      <c r="JV32" s="28">
        <v>0</v>
      </c>
      <c r="JW32" s="28">
        <v>0</v>
      </c>
      <c r="JX32" s="32">
        <v>0</v>
      </c>
      <c r="JY32" s="32">
        <v>0</v>
      </c>
      <c r="JZ32" s="32">
        <v>0</v>
      </c>
      <c r="KA32" s="32">
        <v>0</v>
      </c>
      <c r="KB32" s="32">
        <v>0</v>
      </c>
      <c r="KC32" s="32">
        <v>0</v>
      </c>
      <c r="KD32" s="32">
        <v>0</v>
      </c>
      <c r="KE32" s="32">
        <v>0</v>
      </c>
      <c r="KF32" s="32">
        <v>0</v>
      </c>
      <c r="KG32" s="32">
        <v>0</v>
      </c>
      <c r="KH32" s="32">
        <v>0</v>
      </c>
      <c r="KI32" s="32">
        <v>0</v>
      </c>
      <c r="KJ32" s="32">
        <v>0</v>
      </c>
      <c r="KK32" s="32">
        <v>0</v>
      </c>
      <c r="KL32" s="28">
        <v>0</v>
      </c>
      <c r="KM32" s="32">
        <v>0</v>
      </c>
      <c r="KN32" s="32">
        <v>0</v>
      </c>
      <c r="KO32" s="32">
        <v>0</v>
      </c>
      <c r="KP32" s="32">
        <v>0</v>
      </c>
      <c r="KQ32" s="32">
        <v>0</v>
      </c>
      <c r="KR32" s="32">
        <v>0</v>
      </c>
      <c r="KS32" s="32">
        <v>0</v>
      </c>
      <c r="KT32" s="32">
        <v>0</v>
      </c>
      <c r="KU32" s="32">
        <v>0</v>
      </c>
      <c r="KV32" s="32">
        <v>0</v>
      </c>
      <c r="KW32" s="32">
        <v>0</v>
      </c>
      <c r="KX32" s="32">
        <v>0</v>
      </c>
      <c r="KY32" s="28">
        <v>0</v>
      </c>
      <c r="KZ32" s="32">
        <v>0</v>
      </c>
      <c r="LA32" s="32">
        <v>0</v>
      </c>
      <c r="LB32" s="32">
        <v>0</v>
      </c>
      <c r="LC32" s="32">
        <v>0</v>
      </c>
      <c r="LD32" s="32">
        <v>0</v>
      </c>
      <c r="LE32" s="32">
        <v>0</v>
      </c>
      <c r="LF32" s="28">
        <v>0</v>
      </c>
      <c r="LG32" s="28">
        <v>0</v>
      </c>
      <c r="LH32" s="32">
        <v>0</v>
      </c>
      <c r="LI32" s="32">
        <v>0</v>
      </c>
      <c r="LJ32" s="28">
        <v>0</v>
      </c>
      <c r="LK32" s="28">
        <v>0</v>
      </c>
      <c r="LL32" s="28">
        <v>0</v>
      </c>
      <c r="LM32" s="28">
        <v>0</v>
      </c>
      <c r="LN32" s="32">
        <v>0</v>
      </c>
      <c r="LO32" s="32">
        <v>0</v>
      </c>
      <c r="LP32" s="32">
        <v>0</v>
      </c>
      <c r="LQ32" s="32">
        <v>0</v>
      </c>
      <c r="LR32" s="32">
        <v>0</v>
      </c>
      <c r="LS32" s="28">
        <v>0</v>
      </c>
      <c r="LT32" s="28">
        <v>0</v>
      </c>
      <c r="LU32" s="32">
        <v>0</v>
      </c>
      <c r="LV32" s="28">
        <v>0</v>
      </c>
      <c r="LW32" s="28">
        <v>0</v>
      </c>
      <c r="LX32" s="32">
        <v>0</v>
      </c>
      <c r="LY32" s="28">
        <v>0</v>
      </c>
      <c r="LZ32" s="28">
        <v>0</v>
      </c>
      <c r="MA32" s="28">
        <v>0</v>
      </c>
      <c r="MB32" s="28">
        <v>0</v>
      </c>
      <c r="MC32" s="28">
        <v>0</v>
      </c>
      <c r="MD32" s="28">
        <v>0</v>
      </c>
      <c r="ME32" s="28">
        <v>0</v>
      </c>
      <c r="MF32" s="28">
        <v>0</v>
      </c>
      <c r="MG32" s="32">
        <v>0</v>
      </c>
      <c r="MH32" s="32">
        <v>0</v>
      </c>
      <c r="MI32" s="32">
        <v>0</v>
      </c>
      <c r="MJ32" s="32">
        <v>0</v>
      </c>
      <c r="MK32" s="32">
        <v>0</v>
      </c>
      <c r="ML32" s="32">
        <v>0</v>
      </c>
      <c r="MM32" s="32">
        <v>0</v>
      </c>
      <c r="MN32" s="32">
        <v>0</v>
      </c>
      <c r="MO32" s="32">
        <v>0</v>
      </c>
      <c r="MP32" s="32">
        <v>0</v>
      </c>
      <c r="MQ32" s="32">
        <v>0</v>
      </c>
      <c r="MR32" s="28">
        <v>0</v>
      </c>
      <c r="MS32" s="32">
        <v>0</v>
      </c>
      <c r="MT32" s="28">
        <v>0</v>
      </c>
      <c r="MU32" s="32">
        <v>0</v>
      </c>
      <c r="MV32" s="28">
        <v>0</v>
      </c>
      <c r="MW32" s="32">
        <v>0</v>
      </c>
      <c r="MX32" s="32">
        <v>0</v>
      </c>
      <c r="MY32" s="32">
        <v>0</v>
      </c>
      <c r="MZ32" s="32">
        <v>0</v>
      </c>
      <c r="NA32" s="32">
        <v>0</v>
      </c>
      <c r="NB32" s="28">
        <v>0</v>
      </c>
      <c r="NC32" s="28">
        <v>0</v>
      </c>
      <c r="ND32" s="28">
        <v>0</v>
      </c>
    </row>
    <row r="33" spans="1:374" ht="1.5" customHeight="1">
      <c r="A33" s="33"/>
      <c r="B33" s="34"/>
      <c r="C33" s="35"/>
      <c r="D33" s="36"/>
      <c r="E33" s="36"/>
      <c r="F33" s="36"/>
      <c r="G33" s="37"/>
      <c r="H33" s="36"/>
      <c r="I33" s="37"/>
      <c r="J33" s="36"/>
      <c r="K33" s="37"/>
      <c r="L33" s="36"/>
      <c r="M33" s="36"/>
      <c r="N33" s="37"/>
      <c r="O33" s="36"/>
      <c r="P33" s="37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7"/>
      <c r="AB33" s="37"/>
      <c r="AC33" s="37"/>
      <c r="AD33" s="37"/>
      <c r="AE33" s="37"/>
      <c r="AF33" s="37"/>
      <c r="AG33" s="37"/>
      <c r="AH33" s="36"/>
      <c r="AI33" s="36"/>
      <c r="AJ33" s="37"/>
      <c r="AK33" s="37"/>
      <c r="AL33" s="37"/>
      <c r="AM33" s="37"/>
      <c r="AN33" s="37"/>
      <c r="AO33" s="36"/>
      <c r="AP33" s="37"/>
      <c r="AQ33" s="37"/>
      <c r="AR33" s="37"/>
      <c r="AS33" s="36"/>
      <c r="AT33" s="37"/>
      <c r="AU33" s="36"/>
      <c r="AV33" s="37"/>
      <c r="AW33" s="37"/>
      <c r="AX33" s="36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6"/>
      <c r="BN33" s="36"/>
      <c r="BO33" s="37"/>
      <c r="BP33" s="37"/>
      <c r="BQ33" s="37"/>
      <c r="BR33" s="36"/>
      <c r="BS33" s="36"/>
      <c r="BT33" s="37"/>
      <c r="BU33" s="37"/>
      <c r="BV33" s="36"/>
      <c r="BW33" s="36"/>
      <c r="BX33" s="36"/>
      <c r="BY33" s="36"/>
      <c r="BZ33" s="36"/>
      <c r="CA33" s="36"/>
      <c r="CB33" s="36"/>
      <c r="CC33" s="36"/>
      <c r="CD33" s="37"/>
      <c r="CE33" s="36"/>
      <c r="CF33" s="36"/>
      <c r="CG33" s="37"/>
      <c r="CH33" s="36"/>
      <c r="CI33" s="36"/>
      <c r="CJ33" s="37"/>
      <c r="CK33" s="37"/>
      <c r="CL33" s="37"/>
      <c r="CM33" s="37"/>
      <c r="CN33" s="37"/>
      <c r="CO33" s="37"/>
      <c r="CP33" s="37"/>
      <c r="CQ33" s="37"/>
      <c r="CR33" s="36"/>
      <c r="CS33" s="36"/>
      <c r="CT33" s="37"/>
      <c r="CU33" s="36"/>
      <c r="CV33" s="36"/>
      <c r="CW33" s="36"/>
      <c r="CX33" s="37"/>
      <c r="CY33" s="36"/>
      <c r="CZ33" s="36"/>
      <c r="DA33" s="36"/>
      <c r="DB33" s="37"/>
      <c r="DC33" s="37"/>
      <c r="DD33" s="37"/>
      <c r="DE33" s="37"/>
      <c r="DF33" s="36"/>
      <c r="DG33" s="37"/>
      <c r="DH33" s="37"/>
      <c r="DI33" s="37"/>
      <c r="DJ33" s="37"/>
      <c r="DK33" s="36"/>
      <c r="DL33" s="36"/>
      <c r="DM33" s="36"/>
      <c r="DN33" s="36"/>
      <c r="DO33" s="36"/>
      <c r="DP33" s="36"/>
      <c r="DQ33" s="37"/>
      <c r="DR33" s="37"/>
      <c r="DS33" s="37"/>
      <c r="DT33" s="37"/>
      <c r="DU33" s="37"/>
      <c r="DV33" s="37"/>
      <c r="DW33" s="37"/>
      <c r="DX33" s="36"/>
      <c r="DY33" s="37"/>
      <c r="DZ33" s="36"/>
      <c r="EA33" s="36"/>
      <c r="EB33" s="36"/>
      <c r="EC33" s="36"/>
      <c r="ED33" s="37"/>
      <c r="EE33" s="36"/>
      <c r="EF33" s="36"/>
      <c r="EG33" s="37"/>
      <c r="EH33" s="37"/>
      <c r="EI33" s="36"/>
      <c r="EJ33" s="36"/>
      <c r="EK33" s="37"/>
      <c r="EL33" s="37"/>
      <c r="EM33" s="37"/>
      <c r="EN33" s="37"/>
      <c r="EO33" s="37"/>
      <c r="EP33" s="37"/>
      <c r="EQ33" s="36"/>
      <c r="ER33" s="36"/>
      <c r="ES33" s="36"/>
      <c r="ET33" s="37"/>
      <c r="EU33" s="37"/>
      <c r="EV33" s="37"/>
      <c r="EW33" s="36"/>
      <c r="EX33" s="36"/>
      <c r="EY33" s="36"/>
      <c r="EZ33" s="36"/>
      <c r="FA33" s="36"/>
      <c r="FB33" s="36"/>
      <c r="FC33" s="36"/>
      <c r="FD33" s="37"/>
      <c r="FE33" s="36"/>
      <c r="FF33" s="37"/>
      <c r="FG33" s="37"/>
      <c r="FH33" s="36"/>
      <c r="FI33" s="36"/>
      <c r="FJ33" s="37"/>
      <c r="FK33" s="36"/>
      <c r="FL33" s="36"/>
      <c r="FM33" s="36"/>
      <c r="FN33" s="36"/>
      <c r="FO33" s="36"/>
      <c r="FP33" s="36"/>
      <c r="FQ33" s="36"/>
      <c r="FR33" s="36"/>
      <c r="FS33" s="36"/>
      <c r="FT33" s="37"/>
      <c r="FU33" s="36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6"/>
      <c r="GI33" s="37"/>
      <c r="GJ33" s="36"/>
      <c r="GK33" s="36"/>
      <c r="GL33" s="36"/>
      <c r="GM33" s="36"/>
      <c r="GN33" s="37"/>
      <c r="GO33" s="37"/>
      <c r="GP33" s="37"/>
      <c r="GQ33" s="37"/>
      <c r="GR33" s="36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6"/>
      <c r="HD33" s="37"/>
      <c r="HE33" s="37"/>
      <c r="HF33" s="36"/>
      <c r="HG33" s="36"/>
      <c r="HH33" s="36"/>
      <c r="HI33" s="36"/>
      <c r="HJ33" s="37"/>
      <c r="HK33" s="36"/>
      <c r="HL33" s="37"/>
      <c r="HM33" s="36"/>
      <c r="HN33" s="36"/>
      <c r="HO33" s="36"/>
      <c r="HP33" s="36"/>
      <c r="HQ33" s="36"/>
      <c r="HR33" s="37"/>
      <c r="HS33" s="36"/>
      <c r="HT33" s="37"/>
      <c r="HU33" s="37"/>
      <c r="HV33" s="36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6"/>
      <c r="II33" s="36"/>
      <c r="IJ33" s="36"/>
      <c r="IK33" s="36"/>
      <c r="IL33" s="36"/>
      <c r="IM33" s="36"/>
      <c r="IN33" s="36"/>
      <c r="IO33" s="37"/>
      <c r="IP33" s="36"/>
      <c r="IQ33" s="37"/>
      <c r="IR33" s="37"/>
      <c r="IS33" s="36"/>
      <c r="IT33" s="37"/>
      <c r="IU33" s="36"/>
      <c r="IV33" s="36"/>
      <c r="IW33" s="37"/>
      <c r="IX33" s="36"/>
      <c r="IY33" s="36"/>
      <c r="IZ33" s="37"/>
      <c r="JA33" s="36"/>
      <c r="JB33" s="36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6"/>
      <c r="JY33" s="36"/>
      <c r="JZ33" s="36"/>
      <c r="KA33" s="36"/>
      <c r="KB33" s="36"/>
      <c r="KC33" s="36"/>
      <c r="KD33" s="36"/>
      <c r="KE33" s="36"/>
      <c r="KF33" s="36"/>
      <c r="KG33" s="36"/>
      <c r="KH33" s="36"/>
      <c r="KI33" s="36"/>
      <c r="KJ33" s="36"/>
      <c r="KK33" s="36"/>
      <c r="KL33" s="37"/>
      <c r="KM33" s="36"/>
      <c r="KN33" s="36"/>
      <c r="KO33" s="36"/>
      <c r="KP33" s="36"/>
      <c r="KQ33" s="36"/>
      <c r="KR33" s="36"/>
      <c r="KS33" s="36"/>
      <c r="KT33" s="36"/>
      <c r="KU33" s="36"/>
      <c r="KV33" s="36"/>
      <c r="KW33" s="36"/>
      <c r="KX33" s="36"/>
      <c r="KY33" s="37"/>
      <c r="KZ33" s="36"/>
      <c r="LA33" s="36"/>
      <c r="LB33" s="36"/>
      <c r="LC33" s="36"/>
      <c r="LD33" s="36"/>
      <c r="LE33" s="36"/>
      <c r="LF33" s="37"/>
      <c r="LG33" s="37"/>
      <c r="LH33" s="36"/>
      <c r="LI33" s="36"/>
      <c r="LJ33" s="37"/>
      <c r="LK33" s="37"/>
      <c r="LL33" s="37"/>
      <c r="LM33" s="37"/>
      <c r="LN33" s="36"/>
      <c r="LO33" s="36"/>
      <c r="LP33" s="36"/>
      <c r="LQ33" s="36"/>
      <c r="LR33" s="36"/>
      <c r="LS33" s="37"/>
      <c r="LT33" s="37"/>
      <c r="LU33" s="36"/>
      <c r="LV33" s="37"/>
      <c r="LW33" s="37"/>
      <c r="LX33" s="36"/>
      <c r="LY33" s="37"/>
      <c r="LZ33" s="37"/>
      <c r="MA33" s="37"/>
      <c r="MB33" s="37"/>
      <c r="MC33" s="37"/>
      <c r="MD33" s="37"/>
      <c r="ME33" s="37"/>
      <c r="MF33" s="37"/>
      <c r="MG33" s="36"/>
      <c r="MH33" s="36"/>
      <c r="MI33" s="36"/>
      <c r="MJ33" s="36"/>
      <c r="MK33" s="36"/>
      <c r="ML33" s="36"/>
      <c r="MM33" s="36"/>
      <c r="MN33" s="36"/>
      <c r="MO33" s="36"/>
      <c r="MP33" s="36"/>
      <c r="MQ33" s="36"/>
      <c r="MR33" s="37"/>
      <c r="MS33" s="36"/>
      <c r="MT33" s="37"/>
      <c r="MU33" s="36"/>
      <c r="MV33" s="37"/>
      <c r="MW33" s="36"/>
      <c r="MX33" s="36"/>
      <c r="MY33" s="36"/>
      <c r="MZ33" s="36"/>
      <c r="NA33" s="36"/>
      <c r="NB33" s="37"/>
      <c r="NC33" s="37"/>
    </row>
    <row r="34" spans="1:374" ht="9" hidden="1" customHeight="1">
      <c r="A34" s="33"/>
      <c r="B34" s="34"/>
      <c r="C34" s="38"/>
      <c r="D34" s="36"/>
      <c r="E34" s="36"/>
      <c r="F34" s="36"/>
      <c r="G34" s="37"/>
      <c r="H34" s="36"/>
      <c r="I34" s="37"/>
      <c r="J34" s="36"/>
      <c r="K34" s="37"/>
      <c r="L34" s="36"/>
      <c r="M34" s="36"/>
      <c r="N34" s="37"/>
      <c r="O34" s="36"/>
      <c r="P34" s="37"/>
      <c r="Q34" s="36"/>
      <c r="R34" s="37"/>
      <c r="S34" s="36"/>
      <c r="T34" s="36"/>
      <c r="U34" s="36"/>
      <c r="V34" s="36"/>
      <c r="W34" s="36"/>
      <c r="X34" s="36"/>
      <c r="Y34" s="36"/>
      <c r="Z34" s="36"/>
      <c r="AA34" s="37"/>
      <c r="AB34" s="37"/>
      <c r="AC34" s="37"/>
      <c r="AD34" s="37"/>
      <c r="AE34" s="37"/>
      <c r="AF34" s="37"/>
      <c r="AG34" s="37"/>
      <c r="AH34" s="36"/>
      <c r="AI34" s="36"/>
      <c r="AJ34" s="37"/>
      <c r="AK34" s="37"/>
      <c r="AL34" s="37"/>
      <c r="AM34" s="37"/>
      <c r="AN34" s="37"/>
      <c r="AO34" s="36"/>
      <c r="AP34" s="37"/>
      <c r="AQ34" s="37"/>
      <c r="AR34" s="37"/>
      <c r="AS34" s="36"/>
      <c r="AT34" s="37"/>
      <c r="AU34" s="36"/>
      <c r="AV34" s="37"/>
      <c r="AW34" s="37"/>
      <c r="AX34" s="36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6"/>
      <c r="BN34" s="36"/>
      <c r="BO34" s="37"/>
      <c r="BP34" s="37"/>
      <c r="BQ34" s="37"/>
      <c r="BR34" s="36"/>
      <c r="BS34" s="36"/>
      <c r="BT34" s="37"/>
      <c r="BU34" s="37"/>
      <c r="BV34" s="36"/>
      <c r="BW34" s="36"/>
      <c r="BX34" s="36"/>
      <c r="BY34" s="36"/>
      <c r="BZ34" s="36"/>
      <c r="CA34" s="36"/>
      <c r="CB34" s="36"/>
      <c r="CC34" s="36"/>
      <c r="CD34" s="37"/>
      <c r="CE34" s="36"/>
      <c r="CF34" s="36"/>
      <c r="CG34" s="37"/>
      <c r="CH34" s="36"/>
      <c r="CI34" s="36"/>
      <c r="CJ34" s="37"/>
      <c r="CK34" s="37"/>
      <c r="CL34" s="37"/>
      <c r="CM34" s="37"/>
      <c r="CN34" s="37"/>
      <c r="CO34" s="37"/>
      <c r="CP34" s="37"/>
      <c r="CQ34" s="37"/>
      <c r="CR34" s="36"/>
      <c r="CS34" s="36"/>
      <c r="CT34" s="37"/>
      <c r="CU34" s="36"/>
      <c r="CV34" s="36"/>
      <c r="CW34" s="36"/>
      <c r="CX34" s="37"/>
      <c r="CY34" s="36"/>
      <c r="CZ34" s="36"/>
      <c r="DA34" s="36"/>
      <c r="DB34" s="37"/>
      <c r="DC34" s="37"/>
      <c r="DD34" s="37"/>
      <c r="DE34" s="37"/>
      <c r="DF34" s="36"/>
      <c r="DG34" s="37"/>
      <c r="DH34" s="37"/>
      <c r="DI34" s="37"/>
      <c r="DJ34" s="37"/>
      <c r="DK34" s="36"/>
      <c r="DL34" s="36"/>
      <c r="DM34" s="36"/>
      <c r="DN34" s="36"/>
      <c r="DO34" s="36"/>
      <c r="DP34" s="36"/>
      <c r="DQ34" s="37"/>
      <c r="DR34" s="37"/>
      <c r="DS34" s="37"/>
      <c r="DT34" s="37"/>
      <c r="DU34" s="37"/>
      <c r="DV34" s="37"/>
      <c r="DW34" s="37"/>
      <c r="DX34" s="36"/>
      <c r="DY34" s="37"/>
      <c r="DZ34" s="36"/>
      <c r="EA34" s="36"/>
      <c r="EB34" s="36"/>
      <c r="EC34" s="36"/>
      <c r="ED34" s="37"/>
      <c r="EE34" s="36"/>
      <c r="EF34" s="36"/>
      <c r="EG34" s="37"/>
      <c r="EH34" s="37"/>
      <c r="EI34" s="36"/>
      <c r="EJ34" s="36"/>
      <c r="EK34" s="37"/>
      <c r="EL34" s="37"/>
      <c r="EM34" s="37"/>
      <c r="EN34" s="37"/>
      <c r="EO34" s="37"/>
      <c r="EP34" s="37"/>
      <c r="EQ34" s="36"/>
      <c r="ER34" s="36"/>
      <c r="ES34" s="36"/>
      <c r="ET34" s="37"/>
      <c r="EU34" s="37"/>
      <c r="EV34" s="37"/>
      <c r="EW34" s="36"/>
      <c r="EX34" s="36"/>
      <c r="EY34" s="36"/>
      <c r="EZ34" s="36"/>
      <c r="FA34" s="36"/>
      <c r="FB34" s="36"/>
      <c r="FC34" s="36"/>
      <c r="FD34" s="37"/>
      <c r="FE34" s="36"/>
      <c r="FF34" s="37"/>
      <c r="FG34" s="37"/>
      <c r="FH34" s="36"/>
      <c r="FI34" s="36"/>
      <c r="FJ34" s="37"/>
      <c r="FK34" s="36"/>
      <c r="FL34" s="36"/>
      <c r="FM34" s="36"/>
      <c r="FN34" s="36"/>
      <c r="FO34" s="36"/>
      <c r="FP34" s="36"/>
      <c r="FQ34" s="36"/>
      <c r="FR34" s="36"/>
      <c r="FS34" s="36"/>
      <c r="FT34" s="37"/>
      <c r="FU34" s="36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6"/>
      <c r="GI34" s="37"/>
      <c r="GJ34" s="36"/>
      <c r="GK34" s="36"/>
      <c r="GL34" s="36"/>
      <c r="GM34" s="36"/>
      <c r="GN34" s="37"/>
      <c r="GO34" s="37"/>
      <c r="GP34" s="37"/>
      <c r="GQ34" s="37"/>
      <c r="GR34" s="36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6"/>
      <c r="HD34" s="37"/>
      <c r="HE34" s="37"/>
      <c r="HF34" s="36"/>
      <c r="HG34" s="36"/>
      <c r="HH34" s="36"/>
      <c r="HI34" s="36"/>
      <c r="HJ34" s="37"/>
      <c r="HK34" s="36"/>
      <c r="HL34" s="37"/>
      <c r="HM34" s="36"/>
      <c r="HN34" s="36"/>
      <c r="HO34" s="36"/>
      <c r="HP34" s="36"/>
      <c r="HQ34" s="36"/>
      <c r="HR34" s="37"/>
      <c r="HS34" s="36"/>
      <c r="HT34" s="37"/>
      <c r="HU34" s="37"/>
      <c r="HV34" s="36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6"/>
      <c r="II34" s="36"/>
      <c r="IJ34" s="36"/>
      <c r="IK34" s="36"/>
      <c r="IL34" s="36"/>
      <c r="IM34" s="36"/>
      <c r="IN34" s="36"/>
      <c r="IO34" s="37"/>
      <c r="IP34" s="36"/>
      <c r="IQ34" s="37"/>
      <c r="IR34" s="37"/>
      <c r="IS34" s="36"/>
      <c r="IT34" s="37"/>
      <c r="IU34" s="36"/>
      <c r="IV34" s="36"/>
      <c r="IW34" s="37"/>
      <c r="IX34" s="36"/>
      <c r="IY34" s="36"/>
      <c r="IZ34" s="37"/>
      <c r="JA34" s="36"/>
      <c r="JB34" s="36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6"/>
      <c r="JY34" s="36"/>
      <c r="JZ34" s="36"/>
      <c r="KA34" s="36"/>
      <c r="KB34" s="36"/>
      <c r="KC34" s="36"/>
      <c r="KD34" s="36"/>
      <c r="KE34" s="36"/>
      <c r="KF34" s="36"/>
      <c r="KG34" s="36"/>
      <c r="KH34" s="36"/>
      <c r="KI34" s="36"/>
      <c r="KJ34" s="36"/>
      <c r="KK34" s="36"/>
      <c r="KL34" s="37"/>
      <c r="KM34" s="36"/>
      <c r="KN34" s="36"/>
      <c r="KO34" s="36"/>
      <c r="KP34" s="36"/>
      <c r="KQ34" s="36"/>
      <c r="KR34" s="36"/>
      <c r="KS34" s="36"/>
      <c r="KT34" s="36"/>
      <c r="KU34" s="36"/>
      <c r="KV34" s="36"/>
      <c r="KW34" s="36"/>
      <c r="KX34" s="36"/>
      <c r="KY34" s="37"/>
      <c r="KZ34" s="36"/>
      <c r="LA34" s="36"/>
      <c r="LB34" s="36"/>
      <c r="LC34" s="36"/>
      <c r="LD34" s="36"/>
      <c r="LE34" s="36"/>
      <c r="LF34" s="37"/>
      <c r="LG34" s="37"/>
      <c r="LH34" s="36"/>
      <c r="LI34" s="36"/>
      <c r="LJ34" s="37"/>
      <c r="LK34" s="37"/>
      <c r="LL34" s="37"/>
      <c r="LM34" s="37"/>
      <c r="LN34" s="36"/>
      <c r="LO34" s="36"/>
      <c r="LP34" s="36"/>
      <c r="LQ34" s="36"/>
      <c r="LR34" s="36"/>
      <c r="LS34" s="37"/>
      <c r="LT34" s="37"/>
      <c r="LU34" s="36"/>
      <c r="LV34" s="37"/>
      <c r="LW34" s="37"/>
      <c r="LX34" s="36"/>
      <c r="LY34" s="37"/>
      <c r="LZ34" s="37"/>
      <c r="MA34" s="37"/>
      <c r="MB34" s="37"/>
      <c r="MC34" s="37"/>
      <c r="MD34" s="37"/>
      <c r="ME34" s="37"/>
      <c r="MF34" s="37"/>
      <c r="MG34" s="36"/>
      <c r="MH34" s="36"/>
      <c r="MI34" s="36"/>
      <c r="MJ34" s="36"/>
      <c r="MK34" s="36"/>
      <c r="ML34" s="36"/>
      <c r="MM34" s="36"/>
      <c r="MN34" s="36"/>
      <c r="MO34" s="36"/>
      <c r="MP34" s="36"/>
      <c r="MQ34" s="36"/>
      <c r="MR34" s="37"/>
      <c r="MS34" s="36"/>
      <c r="MT34" s="37"/>
      <c r="MU34" s="36"/>
      <c r="MV34" s="37"/>
      <c r="MW34" s="36"/>
      <c r="MX34" s="36"/>
      <c r="MY34" s="36"/>
      <c r="MZ34" s="36"/>
      <c r="NA34" s="36"/>
      <c r="NB34" s="37"/>
      <c r="NC34" s="37"/>
    </row>
    <row r="35" spans="1:374" ht="14.25" hidden="1" customHeight="1">
      <c r="A35" s="33"/>
      <c r="B35" s="34"/>
      <c r="C35" s="38"/>
      <c r="D35" s="36"/>
      <c r="E35" s="36"/>
      <c r="F35" s="36"/>
      <c r="G35" s="37"/>
      <c r="H35" s="36"/>
      <c r="I35" s="37"/>
      <c r="J35" s="36"/>
      <c r="K35" s="37"/>
      <c r="L35" s="36"/>
      <c r="M35" s="36"/>
      <c r="N35" s="37"/>
      <c r="O35" s="36"/>
      <c r="P35" s="37"/>
      <c r="Q35" s="36"/>
      <c r="R35" s="37"/>
      <c r="S35" s="36"/>
      <c r="T35" s="36"/>
      <c r="U35" s="36"/>
      <c r="V35" s="36"/>
      <c r="W35" s="36"/>
      <c r="X35" s="36"/>
      <c r="Y35" s="36"/>
      <c r="Z35" s="36"/>
      <c r="AA35" s="37"/>
      <c r="AB35" s="37"/>
      <c r="AC35" s="37"/>
      <c r="AD35" s="37"/>
      <c r="AE35" s="37"/>
      <c r="AF35" s="37"/>
      <c r="AG35" s="37"/>
      <c r="AH35" s="36"/>
      <c r="AI35" s="36"/>
      <c r="AJ35" s="37"/>
      <c r="AK35" s="37"/>
      <c r="AL35" s="37"/>
      <c r="AM35" s="37"/>
      <c r="AN35" s="37"/>
      <c r="AO35" s="36"/>
      <c r="AP35" s="37"/>
      <c r="AQ35" s="37"/>
      <c r="AR35" s="37"/>
      <c r="AS35" s="36"/>
      <c r="AT35" s="37"/>
      <c r="AU35" s="36"/>
      <c r="AV35" s="37"/>
      <c r="AW35" s="37"/>
      <c r="AX35" s="36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6"/>
      <c r="BN35" s="36"/>
      <c r="BO35" s="37"/>
      <c r="BP35" s="37"/>
      <c r="BQ35" s="37"/>
      <c r="BR35" s="36"/>
      <c r="BS35" s="36"/>
      <c r="BT35" s="37"/>
      <c r="BU35" s="37"/>
      <c r="BV35" s="36"/>
      <c r="BW35" s="36"/>
      <c r="BX35" s="36"/>
      <c r="BY35" s="36"/>
      <c r="BZ35" s="36"/>
      <c r="CA35" s="36"/>
      <c r="CB35" s="36"/>
      <c r="CC35" s="36"/>
      <c r="CD35" s="37"/>
      <c r="CE35" s="36"/>
      <c r="CF35" s="36"/>
      <c r="CG35" s="37"/>
      <c r="CH35" s="36"/>
      <c r="CI35" s="36"/>
      <c r="CJ35" s="37"/>
      <c r="CK35" s="37"/>
      <c r="CL35" s="37"/>
      <c r="CM35" s="37"/>
      <c r="CN35" s="37"/>
      <c r="CO35" s="37"/>
      <c r="CP35" s="37"/>
      <c r="CQ35" s="37"/>
      <c r="CR35" s="36"/>
      <c r="CS35" s="36"/>
      <c r="CT35" s="37"/>
      <c r="CU35" s="36"/>
      <c r="CV35" s="36"/>
      <c r="CW35" s="36"/>
      <c r="CX35" s="37"/>
      <c r="CY35" s="36"/>
      <c r="CZ35" s="36"/>
      <c r="DA35" s="36"/>
      <c r="DB35" s="37"/>
      <c r="DC35" s="37"/>
      <c r="DD35" s="37"/>
      <c r="DE35" s="37"/>
      <c r="DF35" s="36"/>
      <c r="DG35" s="37"/>
      <c r="DH35" s="37"/>
      <c r="DI35" s="37"/>
      <c r="DJ35" s="37"/>
      <c r="DK35" s="36"/>
      <c r="DL35" s="36"/>
      <c r="DM35" s="36"/>
      <c r="DN35" s="36"/>
      <c r="DO35" s="36"/>
      <c r="DP35" s="36"/>
      <c r="DQ35" s="37"/>
      <c r="DR35" s="37"/>
      <c r="DS35" s="37"/>
      <c r="DT35" s="37"/>
      <c r="DU35" s="37"/>
      <c r="DV35" s="37"/>
      <c r="DW35" s="37"/>
      <c r="DX35" s="36"/>
      <c r="DY35" s="37"/>
      <c r="DZ35" s="36"/>
      <c r="EA35" s="36"/>
      <c r="EB35" s="36"/>
      <c r="EC35" s="36"/>
      <c r="ED35" s="37"/>
      <c r="EE35" s="36"/>
      <c r="EF35" s="36"/>
      <c r="EG35" s="37"/>
      <c r="EH35" s="37"/>
      <c r="EI35" s="36"/>
      <c r="EJ35" s="36"/>
      <c r="EK35" s="37"/>
      <c r="EL35" s="37"/>
      <c r="EM35" s="37"/>
      <c r="EN35" s="37"/>
      <c r="EO35" s="37"/>
      <c r="EP35" s="37"/>
      <c r="EQ35" s="36"/>
      <c r="ER35" s="36"/>
      <c r="ES35" s="36"/>
      <c r="ET35" s="37"/>
      <c r="EU35" s="37"/>
      <c r="EV35" s="37"/>
      <c r="EW35" s="36"/>
      <c r="EX35" s="36"/>
      <c r="EY35" s="36"/>
      <c r="EZ35" s="36"/>
      <c r="FA35" s="36"/>
      <c r="FB35" s="36"/>
      <c r="FC35" s="36"/>
      <c r="FD35" s="37"/>
      <c r="FE35" s="36"/>
      <c r="FF35" s="37"/>
      <c r="FG35" s="37"/>
      <c r="FH35" s="36"/>
      <c r="FI35" s="36"/>
      <c r="FJ35" s="37"/>
      <c r="FK35" s="36"/>
      <c r="FL35" s="36"/>
      <c r="FM35" s="36"/>
      <c r="FN35" s="36"/>
      <c r="FO35" s="36"/>
      <c r="FP35" s="36"/>
      <c r="FQ35" s="36"/>
      <c r="FR35" s="36"/>
      <c r="FS35" s="36"/>
      <c r="FT35" s="37"/>
      <c r="FU35" s="36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6"/>
      <c r="GI35" s="37"/>
      <c r="GJ35" s="36"/>
      <c r="GK35" s="36"/>
      <c r="GL35" s="36"/>
      <c r="GM35" s="36"/>
      <c r="GN35" s="37"/>
      <c r="GO35" s="37"/>
      <c r="GP35" s="37"/>
      <c r="GQ35" s="37"/>
      <c r="GR35" s="36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6"/>
      <c r="HD35" s="37"/>
      <c r="HE35" s="37"/>
      <c r="HF35" s="36"/>
      <c r="HG35" s="36"/>
      <c r="HH35" s="36"/>
      <c r="HI35" s="36"/>
      <c r="HJ35" s="37"/>
      <c r="HK35" s="36"/>
      <c r="HL35" s="37"/>
      <c r="HM35" s="36"/>
      <c r="HN35" s="36"/>
      <c r="HO35" s="36"/>
      <c r="HP35" s="36"/>
      <c r="HQ35" s="36"/>
      <c r="HR35" s="37"/>
      <c r="HS35" s="36"/>
      <c r="HT35" s="37"/>
      <c r="HU35" s="37"/>
      <c r="HV35" s="36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6"/>
      <c r="II35" s="36"/>
      <c r="IJ35" s="36"/>
      <c r="IK35" s="36"/>
      <c r="IL35" s="36"/>
      <c r="IM35" s="36"/>
      <c r="IN35" s="36"/>
      <c r="IO35" s="37"/>
      <c r="IP35" s="36"/>
      <c r="IQ35" s="37"/>
      <c r="IR35" s="37"/>
      <c r="IS35" s="36"/>
      <c r="IT35" s="37"/>
      <c r="IU35" s="36"/>
      <c r="IV35" s="36"/>
      <c r="IW35" s="37"/>
      <c r="IX35" s="36"/>
      <c r="IY35" s="36"/>
      <c r="IZ35" s="37"/>
      <c r="JA35" s="36"/>
      <c r="JB35" s="36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6"/>
      <c r="JY35" s="36"/>
      <c r="JZ35" s="36"/>
      <c r="KA35" s="36"/>
      <c r="KB35" s="36"/>
      <c r="KC35" s="36"/>
      <c r="KD35" s="36"/>
      <c r="KE35" s="36"/>
      <c r="KF35" s="36"/>
      <c r="KG35" s="36"/>
      <c r="KH35" s="36"/>
      <c r="KI35" s="36"/>
      <c r="KJ35" s="36"/>
      <c r="KK35" s="36"/>
      <c r="KL35" s="37"/>
      <c r="KM35" s="36"/>
      <c r="KN35" s="36"/>
      <c r="KO35" s="36"/>
      <c r="KP35" s="36"/>
      <c r="KQ35" s="36"/>
      <c r="KR35" s="36"/>
      <c r="KS35" s="36"/>
      <c r="KT35" s="36"/>
      <c r="KU35" s="36"/>
      <c r="KV35" s="36"/>
      <c r="KW35" s="36"/>
      <c r="KX35" s="36"/>
      <c r="KY35" s="37"/>
      <c r="KZ35" s="36"/>
      <c r="LA35" s="36"/>
      <c r="LB35" s="36"/>
      <c r="LC35" s="36"/>
      <c r="LD35" s="36"/>
      <c r="LE35" s="36"/>
      <c r="LF35" s="37"/>
      <c r="LG35" s="37"/>
      <c r="LH35" s="36"/>
      <c r="LI35" s="36"/>
      <c r="LJ35" s="37"/>
      <c r="LK35" s="37"/>
      <c r="LL35" s="37"/>
      <c r="LM35" s="37"/>
      <c r="LN35" s="36"/>
      <c r="LO35" s="36"/>
      <c r="LP35" s="36"/>
      <c r="LQ35" s="36"/>
      <c r="LR35" s="36"/>
      <c r="LS35" s="37"/>
      <c r="LT35" s="37"/>
      <c r="LU35" s="36"/>
      <c r="LV35" s="37"/>
      <c r="LW35" s="37"/>
      <c r="LX35" s="36"/>
      <c r="LY35" s="37"/>
      <c r="LZ35" s="37"/>
      <c r="MA35" s="37"/>
      <c r="MB35" s="37"/>
      <c r="MC35" s="37"/>
      <c r="MD35" s="37"/>
      <c r="ME35" s="37"/>
      <c r="MF35" s="37"/>
      <c r="MG35" s="36"/>
      <c r="MH35" s="36"/>
      <c r="MI35" s="36"/>
      <c r="MJ35" s="36"/>
      <c r="MK35" s="36"/>
      <c r="ML35" s="36"/>
      <c r="MM35" s="36"/>
      <c r="MN35" s="36"/>
      <c r="MO35" s="36"/>
      <c r="MP35" s="36"/>
      <c r="MQ35" s="36"/>
      <c r="MR35" s="37"/>
      <c r="MS35" s="36"/>
      <c r="MT35" s="37"/>
      <c r="MU35" s="36"/>
      <c r="MV35" s="37"/>
      <c r="MW35" s="36"/>
      <c r="MX35" s="36"/>
      <c r="MY35" s="36"/>
      <c r="MZ35" s="36"/>
      <c r="NA35" s="36"/>
      <c r="NB35" s="37"/>
      <c r="NC35" s="37"/>
    </row>
    <row r="36" spans="1:374" ht="13.5" hidden="1" customHeight="1">
      <c r="A36" s="33"/>
      <c r="B36" s="34"/>
      <c r="C36" s="38"/>
      <c r="D36" s="36"/>
      <c r="E36" s="36"/>
      <c r="F36" s="36"/>
      <c r="G36" s="37"/>
      <c r="H36" s="36"/>
      <c r="I36" s="37"/>
      <c r="J36" s="36"/>
      <c r="K36" s="37"/>
      <c r="L36" s="36"/>
      <c r="M36" s="36"/>
      <c r="N36" s="37"/>
      <c r="O36" s="36"/>
      <c r="P36" s="37"/>
      <c r="Q36" s="36"/>
      <c r="R36" s="37"/>
      <c r="S36" s="36"/>
      <c r="T36" s="36"/>
      <c r="U36" s="36"/>
      <c r="V36" s="36"/>
      <c r="W36" s="36"/>
      <c r="X36" s="36"/>
      <c r="Y36" s="36"/>
      <c r="Z36" s="36"/>
      <c r="AA36" s="37"/>
      <c r="AB36" s="37"/>
      <c r="AC36" s="37"/>
      <c r="AD36" s="37"/>
      <c r="AE36" s="37"/>
      <c r="AF36" s="37"/>
      <c r="AG36" s="37"/>
      <c r="AH36" s="36"/>
      <c r="AI36" s="36"/>
      <c r="AJ36" s="37"/>
      <c r="AK36" s="37"/>
      <c r="AL36" s="37"/>
      <c r="AM36" s="37"/>
      <c r="AN36" s="37"/>
      <c r="AO36" s="36"/>
      <c r="AP36" s="37"/>
      <c r="AQ36" s="37"/>
      <c r="AR36" s="37"/>
      <c r="AS36" s="36"/>
      <c r="AT36" s="37"/>
      <c r="AU36" s="36"/>
      <c r="AV36" s="37"/>
      <c r="AW36" s="37"/>
      <c r="AX36" s="36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6"/>
      <c r="BN36" s="36"/>
      <c r="BO36" s="37"/>
      <c r="BP36" s="37"/>
      <c r="BQ36" s="37"/>
      <c r="BR36" s="36"/>
      <c r="BS36" s="36"/>
      <c r="BT36" s="37"/>
      <c r="BU36" s="37"/>
      <c r="BV36" s="36"/>
      <c r="BW36" s="36"/>
      <c r="BX36" s="36"/>
      <c r="BY36" s="36"/>
      <c r="BZ36" s="36"/>
      <c r="CA36" s="36"/>
      <c r="CB36" s="36"/>
      <c r="CC36" s="36"/>
      <c r="CD36" s="37"/>
      <c r="CE36" s="36"/>
      <c r="CF36" s="36"/>
      <c r="CG36" s="37"/>
      <c r="CH36" s="36"/>
      <c r="CI36" s="36"/>
      <c r="CJ36" s="37"/>
      <c r="CK36" s="37"/>
      <c r="CL36" s="37"/>
      <c r="CM36" s="37"/>
      <c r="CN36" s="37"/>
      <c r="CO36" s="37"/>
      <c r="CP36" s="37"/>
      <c r="CQ36" s="37"/>
      <c r="CR36" s="36"/>
      <c r="CS36" s="36"/>
      <c r="CT36" s="37"/>
      <c r="CU36" s="36"/>
      <c r="CV36" s="36"/>
      <c r="CW36" s="36"/>
      <c r="CX36" s="37"/>
      <c r="CY36" s="36"/>
      <c r="CZ36" s="36"/>
      <c r="DA36" s="36"/>
      <c r="DB36" s="37"/>
      <c r="DC36" s="37"/>
      <c r="DD36" s="37"/>
      <c r="DE36" s="37"/>
      <c r="DF36" s="36"/>
      <c r="DG36" s="37"/>
      <c r="DH36" s="37"/>
      <c r="DI36" s="37"/>
      <c r="DJ36" s="37"/>
      <c r="DK36" s="36"/>
      <c r="DL36" s="36"/>
      <c r="DM36" s="36"/>
      <c r="DN36" s="36"/>
      <c r="DO36" s="36"/>
      <c r="DP36" s="36"/>
      <c r="DQ36" s="37"/>
      <c r="DR36" s="37"/>
      <c r="DS36" s="37"/>
      <c r="DT36" s="37"/>
      <c r="DU36" s="37"/>
      <c r="DV36" s="37"/>
      <c r="DW36" s="37"/>
      <c r="DX36" s="36"/>
      <c r="DY36" s="37"/>
      <c r="DZ36" s="36"/>
      <c r="EA36" s="36"/>
      <c r="EB36" s="36"/>
      <c r="EC36" s="36"/>
      <c r="ED36" s="37"/>
      <c r="EE36" s="36"/>
      <c r="EF36" s="36"/>
      <c r="EG36" s="37"/>
      <c r="EH36" s="37"/>
      <c r="EI36" s="36"/>
      <c r="EJ36" s="36"/>
      <c r="EK36" s="37"/>
      <c r="EL36" s="37"/>
      <c r="EM36" s="37"/>
      <c r="EN36" s="37"/>
      <c r="EO36" s="37"/>
      <c r="EP36" s="37"/>
      <c r="EQ36" s="36"/>
      <c r="ER36" s="36"/>
      <c r="ES36" s="36"/>
      <c r="ET36" s="37"/>
      <c r="EU36" s="37"/>
      <c r="EV36" s="37"/>
      <c r="EW36" s="36"/>
      <c r="EX36" s="36"/>
      <c r="EY36" s="36"/>
      <c r="EZ36" s="36"/>
      <c r="FA36" s="36"/>
      <c r="FB36" s="36"/>
      <c r="FC36" s="36"/>
      <c r="FD36" s="37"/>
      <c r="FE36" s="36"/>
      <c r="FF36" s="37"/>
      <c r="FG36" s="37"/>
      <c r="FH36" s="36"/>
      <c r="FI36" s="36"/>
      <c r="FJ36" s="37"/>
      <c r="FK36" s="36"/>
      <c r="FL36" s="36"/>
      <c r="FM36" s="36"/>
      <c r="FN36" s="36"/>
      <c r="FO36" s="36"/>
      <c r="FP36" s="36"/>
      <c r="FQ36" s="36"/>
      <c r="FR36" s="36"/>
      <c r="FS36" s="36"/>
      <c r="FT36" s="37"/>
      <c r="FU36" s="36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6"/>
      <c r="GI36" s="37"/>
      <c r="GJ36" s="36"/>
      <c r="GK36" s="36"/>
      <c r="GL36" s="36"/>
      <c r="GM36" s="36"/>
      <c r="GN36" s="37"/>
      <c r="GO36" s="37"/>
      <c r="GP36" s="37"/>
      <c r="GQ36" s="37"/>
      <c r="GR36" s="36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6"/>
      <c r="HD36" s="37"/>
      <c r="HE36" s="37"/>
      <c r="HF36" s="36"/>
      <c r="HG36" s="36"/>
      <c r="HH36" s="36"/>
      <c r="HI36" s="36"/>
      <c r="HJ36" s="37"/>
      <c r="HK36" s="36"/>
      <c r="HL36" s="37"/>
      <c r="HM36" s="36"/>
      <c r="HN36" s="36"/>
      <c r="HO36" s="36"/>
      <c r="HP36" s="36"/>
      <c r="HQ36" s="36"/>
      <c r="HR36" s="37"/>
      <c r="HS36" s="36"/>
      <c r="HT36" s="37"/>
      <c r="HU36" s="37"/>
      <c r="HV36" s="36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6"/>
      <c r="II36" s="36"/>
      <c r="IJ36" s="36"/>
      <c r="IK36" s="36"/>
      <c r="IL36" s="36"/>
      <c r="IM36" s="36"/>
      <c r="IN36" s="36"/>
      <c r="IO36" s="37"/>
      <c r="IP36" s="36"/>
      <c r="IQ36" s="37"/>
      <c r="IR36" s="37"/>
      <c r="IS36" s="36"/>
      <c r="IT36" s="37"/>
      <c r="IU36" s="36"/>
      <c r="IV36" s="36"/>
      <c r="IW36" s="37"/>
      <c r="IX36" s="36"/>
      <c r="IY36" s="36"/>
      <c r="IZ36" s="37"/>
      <c r="JA36" s="36"/>
      <c r="JB36" s="36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6"/>
      <c r="JY36" s="36"/>
      <c r="JZ36" s="36"/>
      <c r="KA36" s="36"/>
      <c r="KB36" s="36"/>
      <c r="KC36" s="36"/>
      <c r="KD36" s="36"/>
      <c r="KE36" s="36"/>
      <c r="KF36" s="36"/>
      <c r="KG36" s="36"/>
      <c r="KH36" s="36"/>
      <c r="KI36" s="36"/>
      <c r="KJ36" s="36"/>
      <c r="KK36" s="36"/>
      <c r="KL36" s="37"/>
      <c r="KM36" s="36"/>
      <c r="KN36" s="36"/>
      <c r="KO36" s="36"/>
      <c r="KP36" s="36"/>
      <c r="KQ36" s="36"/>
      <c r="KR36" s="36"/>
      <c r="KS36" s="36"/>
      <c r="KT36" s="36"/>
      <c r="KU36" s="36"/>
      <c r="KV36" s="36"/>
      <c r="KW36" s="36"/>
      <c r="KX36" s="36"/>
      <c r="KY36" s="37"/>
      <c r="KZ36" s="36"/>
      <c r="LA36" s="36"/>
      <c r="LB36" s="36"/>
      <c r="LC36" s="36"/>
      <c r="LD36" s="36"/>
      <c r="LE36" s="36"/>
      <c r="LF36" s="37"/>
      <c r="LG36" s="37"/>
      <c r="LH36" s="36"/>
      <c r="LI36" s="36"/>
      <c r="LJ36" s="37"/>
      <c r="LK36" s="37"/>
      <c r="LL36" s="37"/>
      <c r="LM36" s="37"/>
      <c r="LN36" s="36"/>
      <c r="LO36" s="36"/>
      <c r="LP36" s="36"/>
      <c r="LQ36" s="36"/>
      <c r="LR36" s="36"/>
      <c r="LS36" s="37"/>
      <c r="LT36" s="37"/>
      <c r="LU36" s="36"/>
      <c r="LV36" s="37"/>
      <c r="LW36" s="37"/>
      <c r="LX36" s="36"/>
      <c r="LY36" s="37"/>
      <c r="LZ36" s="37"/>
      <c r="MA36" s="37"/>
      <c r="MB36" s="37"/>
      <c r="MC36" s="37"/>
      <c r="MD36" s="37"/>
      <c r="ME36" s="37"/>
      <c r="MF36" s="37"/>
      <c r="MG36" s="36"/>
      <c r="MH36" s="36"/>
      <c r="MI36" s="36"/>
      <c r="MJ36" s="36"/>
      <c r="MK36" s="36"/>
      <c r="ML36" s="36"/>
      <c r="MM36" s="36"/>
      <c r="MN36" s="36"/>
      <c r="MO36" s="36"/>
      <c r="MP36" s="36"/>
      <c r="MQ36" s="36"/>
      <c r="MR36" s="37"/>
      <c r="MS36" s="36"/>
      <c r="MT36" s="37"/>
      <c r="MU36" s="36"/>
      <c r="MV36" s="37"/>
      <c r="MW36" s="36"/>
      <c r="MX36" s="36"/>
      <c r="MY36" s="36"/>
      <c r="MZ36" s="36"/>
      <c r="NA36" s="36"/>
      <c r="NB36" s="37"/>
      <c r="NC36" s="39"/>
      <c r="ND36" s="40"/>
      <c r="NE36" s="40"/>
      <c r="NF36" s="40"/>
      <c r="NG36" s="4"/>
      <c r="NH36" s="4"/>
      <c r="NI36" s="4"/>
      <c r="NJ36" s="40"/>
    </row>
    <row r="37" spans="1:374" ht="17.25" hidden="1" customHeight="1">
      <c r="NC37" s="4"/>
      <c r="ND37" s="40"/>
      <c r="NE37" s="99" t="s">
        <v>851</v>
      </c>
      <c r="NF37" s="99" t="s">
        <v>850</v>
      </c>
      <c r="NG37" s="4"/>
      <c r="NH37" s="4"/>
      <c r="NI37" s="4"/>
      <c r="NJ37" s="4"/>
    </row>
    <row r="38" spans="1:374" hidden="1">
      <c r="A38" s="1" t="s">
        <v>412</v>
      </c>
      <c r="D38" s="1">
        <f t="shared" ref="D38:BO38" si="15">D22*D13</f>
        <v>3310.7313479999998</v>
      </c>
      <c r="E38" s="1">
        <f t="shared" si="15"/>
        <v>3982.7141149999998</v>
      </c>
      <c r="F38" s="1">
        <f t="shared" si="15"/>
        <v>3984.5650350000001</v>
      </c>
      <c r="G38" s="1">
        <f t="shared" si="15"/>
        <v>4179.437042352004</v>
      </c>
      <c r="H38" s="1">
        <f t="shared" si="15"/>
        <v>3904.8402693128419</v>
      </c>
      <c r="I38" s="1">
        <f t="shared" si="15"/>
        <v>2496.1889663125803</v>
      </c>
      <c r="J38" s="1">
        <f t="shared" si="15"/>
        <v>3644.3326343654999</v>
      </c>
      <c r="K38" s="1">
        <f t="shared" si="15"/>
        <v>2991.1675300227598</v>
      </c>
      <c r="L38" s="1">
        <f t="shared" si="15"/>
        <v>3917.4809818583994</v>
      </c>
      <c r="M38" s="1">
        <f t="shared" si="15"/>
        <v>5139.5049167484012</v>
      </c>
      <c r="N38" s="1">
        <f t="shared" si="15"/>
        <v>2954.4283798218198</v>
      </c>
      <c r="O38" s="1">
        <f t="shared" si="15"/>
        <v>3701.2720998191398</v>
      </c>
      <c r="P38" s="1">
        <f t="shared" si="15"/>
        <v>2950.1298547798006</v>
      </c>
      <c r="Q38" s="1">
        <f t="shared" si="15"/>
        <v>3980.2527830300414</v>
      </c>
      <c r="R38" s="1">
        <f t="shared" si="15"/>
        <v>2170.7263193497201</v>
      </c>
      <c r="S38" s="1">
        <f t="shared" si="15"/>
        <v>5226.4562955066003</v>
      </c>
      <c r="T38" s="1">
        <f t="shared" si="15"/>
        <v>3471.792818543282</v>
      </c>
      <c r="U38" s="1">
        <f t="shared" si="15"/>
        <v>3914.9478620036389</v>
      </c>
      <c r="V38" s="1">
        <f t="shared" si="15"/>
        <v>3906.1777310047787</v>
      </c>
      <c r="W38" s="1">
        <f t="shared" si="15"/>
        <v>3907.3504012685976</v>
      </c>
      <c r="X38" s="1">
        <f t="shared" si="15"/>
        <v>3870.9203781105002</v>
      </c>
      <c r="Y38" s="1">
        <f t="shared" si="15"/>
        <v>3929.4280019068792</v>
      </c>
      <c r="Z38" s="1">
        <f t="shared" si="15"/>
        <v>5194.7296120500014</v>
      </c>
      <c r="AA38" s="1">
        <f t="shared" si="15"/>
        <v>998.63194828539986</v>
      </c>
      <c r="AB38" s="1">
        <f t="shared" si="15"/>
        <v>994.00534270179992</v>
      </c>
      <c r="AC38" s="1">
        <f t="shared" si="15"/>
        <v>979.64096500600021</v>
      </c>
      <c r="AD38" s="1">
        <f t="shared" si="15"/>
        <v>675.30256536819968</v>
      </c>
      <c r="AE38" s="1">
        <f t="shared" si="15"/>
        <v>1180.1499483487999</v>
      </c>
      <c r="AF38" s="1">
        <f t="shared" si="15"/>
        <v>1004.5038340369991</v>
      </c>
      <c r="AG38" s="1">
        <f t="shared" si="15"/>
        <v>1017.3631005592999</v>
      </c>
      <c r="AH38" s="1">
        <f t="shared" si="15"/>
        <v>22.491821098999996</v>
      </c>
      <c r="AI38" s="1">
        <f t="shared" si="15"/>
        <v>16.032679651999999</v>
      </c>
      <c r="AJ38" s="1">
        <f t="shared" si="15"/>
        <v>2186.9778406869805</v>
      </c>
      <c r="AK38" s="1">
        <f t="shared" si="15"/>
        <v>2165.1968475808003</v>
      </c>
      <c r="AL38" s="1">
        <f t="shared" si="15"/>
        <v>2167.2361879915993</v>
      </c>
      <c r="AM38" s="1">
        <f t="shared" si="15"/>
        <v>3001.3454844617195</v>
      </c>
      <c r="AN38" s="1">
        <f t="shared" si="15"/>
        <v>1096.1533429439996</v>
      </c>
      <c r="AO38" s="1">
        <f t="shared" si="15"/>
        <v>1939.1645346103794</v>
      </c>
      <c r="AP38" s="1">
        <f t="shared" si="15"/>
        <v>524.40318268800013</v>
      </c>
      <c r="AQ38" s="1">
        <f t="shared" si="15"/>
        <v>524.4268666559999</v>
      </c>
      <c r="AR38" s="1">
        <f t="shared" si="15"/>
        <v>1607.0302054963197</v>
      </c>
      <c r="AS38" s="1">
        <f t="shared" si="15"/>
        <v>65.786617025799998</v>
      </c>
      <c r="AT38" s="1">
        <f t="shared" si="15"/>
        <v>672.49502676179986</v>
      </c>
      <c r="AU38" s="1">
        <f t="shared" si="15"/>
        <v>6996.5739517410029</v>
      </c>
      <c r="AV38" s="1">
        <f t="shared" si="15"/>
        <v>972.38714462735959</v>
      </c>
      <c r="AW38" s="1">
        <f t="shared" si="15"/>
        <v>677.24388986540009</v>
      </c>
      <c r="AX38" s="1">
        <f t="shared" si="15"/>
        <v>1243.4448274973997</v>
      </c>
      <c r="AY38" s="1">
        <f t="shared" si="15"/>
        <v>4711.4052744527953</v>
      </c>
      <c r="AZ38" s="1">
        <f t="shared" si="15"/>
        <v>1646.1336979295995</v>
      </c>
      <c r="BA38" s="1">
        <f t="shared" si="15"/>
        <v>1936.4429351497993</v>
      </c>
      <c r="BB38" s="1">
        <f t="shared" si="15"/>
        <v>1679.8108865537995</v>
      </c>
      <c r="BC38" s="1">
        <f t="shared" si="15"/>
        <v>6596.1378000000004</v>
      </c>
      <c r="BD38" s="1">
        <f t="shared" si="15"/>
        <v>995.77346647416084</v>
      </c>
      <c r="BE38" s="1">
        <f t="shared" si="15"/>
        <v>7037.3793399999995</v>
      </c>
      <c r="BF38" s="1">
        <f t="shared" si="15"/>
        <v>1683.1229042518007</v>
      </c>
      <c r="BG38" s="1">
        <f t="shared" si="15"/>
        <v>2000.7150799999999</v>
      </c>
      <c r="BH38" s="1">
        <f t="shared" si="15"/>
        <v>2953.7214111644803</v>
      </c>
      <c r="BI38" s="1">
        <f t="shared" si="15"/>
        <v>2162.5659774347205</v>
      </c>
      <c r="BJ38" s="1">
        <f t="shared" si="15"/>
        <v>4145.5154340423996</v>
      </c>
      <c r="BK38" s="1">
        <f t="shared" si="15"/>
        <v>7106.232996623201</v>
      </c>
      <c r="BL38" s="1">
        <f t="shared" si="15"/>
        <v>8853.4051895524462</v>
      </c>
      <c r="BM38" s="1">
        <f t="shared" si="15"/>
        <v>3441.629892452399</v>
      </c>
      <c r="BN38" s="1">
        <f t="shared" si="15"/>
        <v>4343.5123848771627</v>
      </c>
      <c r="BO38" s="1">
        <f t="shared" si="15"/>
        <v>4920.7301181389976</v>
      </c>
      <c r="BP38" s="1">
        <f t="shared" ref="BP38:EA38" si="16">BP22*BP13</f>
        <v>3582.1227415806811</v>
      </c>
      <c r="BQ38" s="1">
        <f t="shared" si="16"/>
        <v>6167.4183000141793</v>
      </c>
      <c r="BR38" s="1">
        <f t="shared" si="16"/>
        <v>3901.5851298897001</v>
      </c>
      <c r="BS38" s="1">
        <f t="shared" si="16"/>
        <v>3910.9509166780776</v>
      </c>
      <c r="BT38" s="1">
        <f t="shared" si="16"/>
        <v>10616.275437074999</v>
      </c>
      <c r="BU38" s="1">
        <f t="shared" si="16"/>
        <v>5399.9798912179995</v>
      </c>
      <c r="BV38" s="1">
        <f t="shared" si="16"/>
        <v>6080.0352549565177</v>
      </c>
      <c r="BW38" s="1">
        <f t="shared" si="16"/>
        <v>6055.9337195101798</v>
      </c>
      <c r="BX38" s="1">
        <f t="shared" si="16"/>
        <v>3652.8428802201588</v>
      </c>
      <c r="BY38" s="1">
        <f t="shared" si="16"/>
        <v>5947.3723972726821</v>
      </c>
      <c r="BZ38" s="1">
        <f t="shared" si="16"/>
        <v>5930.2717541284783</v>
      </c>
      <c r="CA38" s="1">
        <f t="shared" si="16"/>
        <v>5988.8646433816193</v>
      </c>
      <c r="CB38" s="1">
        <f t="shared" si="16"/>
        <v>5895.5753540191208</v>
      </c>
      <c r="CC38" s="1">
        <f t="shared" si="16"/>
        <v>3659.0762477807993</v>
      </c>
      <c r="CD38" s="1">
        <f t="shared" si="16"/>
        <v>5309.1869985000003</v>
      </c>
      <c r="CE38" s="1">
        <f t="shared" si="16"/>
        <v>3673.958594209199</v>
      </c>
      <c r="CF38" s="1">
        <f t="shared" si="16"/>
        <v>5984.9499791096396</v>
      </c>
      <c r="CG38" s="1">
        <f t="shared" si="16"/>
        <v>2315.03803014</v>
      </c>
      <c r="CH38" s="1">
        <f t="shared" si="16"/>
        <v>5984.8081113189583</v>
      </c>
      <c r="CI38" s="1">
        <f t="shared" si="16"/>
        <v>3685.8612243222005</v>
      </c>
      <c r="CJ38" s="1">
        <f t="shared" si="16"/>
        <v>2167.2041427174599</v>
      </c>
      <c r="CK38" s="1">
        <f t="shared" si="16"/>
        <v>3089.4029197195996</v>
      </c>
      <c r="CL38" s="1">
        <f t="shared" si="16"/>
        <v>1930.0981873661394</v>
      </c>
      <c r="CM38" s="1">
        <f t="shared" si="16"/>
        <v>2169.7196223823994</v>
      </c>
      <c r="CN38" s="1">
        <f t="shared" si="16"/>
        <v>3673.1143153586218</v>
      </c>
      <c r="CO38" s="1">
        <f t="shared" si="16"/>
        <v>3681.4604813811006</v>
      </c>
      <c r="CP38" s="1">
        <f t="shared" si="16"/>
        <v>687.62270058482</v>
      </c>
      <c r="CQ38" s="1">
        <f t="shared" si="16"/>
        <v>656.25678824199963</v>
      </c>
      <c r="CR38" s="1">
        <f t="shared" si="16"/>
        <v>2479.1555636100011</v>
      </c>
      <c r="CS38" s="1">
        <f t="shared" si="16"/>
        <v>3416.6445533800811</v>
      </c>
      <c r="CT38" s="1">
        <f t="shared" si="16"/>
        <v>2174.1726382453003</v>
      </c>
      <c r="CU38" s="1">
        <f t="shared" si="16"/>
        <v>4323.7031092840198</v>
      </c>
      <c r="CV38" s="1">
        <f t="shared" si="16"/>
        <v>2468.8003043998788</v>
      </c>
      <c r="CW38" s="1">
        <f t="shared" si="16"/>
        <v>3426.6603105451204</v>
      </c>
      <c r="CX38" s="1">
        <f t="shared" si="16"/>
        <v>3414.3697155765994</v>
      </c>
      <c r="CY38" s="1">
        <f t="shared" si="16"/>
        <v>42.938940000000002</v>
      </c>
      <c r="CZ38" s="1">
        <f t="shared" si="16"/>
        <v>61.55433</v>
      </c>
      <c r="DA38" s="1">
        <f t="shared" si="16"/>
        <v>3473.2873015948817</v>
      </c>
      <c r="DB38" s="1">
        <f t="shared" si="16"/>
        <v>3804.665116643379</v>
      </c>
      <c r="DC38" s="1">
        <f t="shared" si="16"/>
        <v>3055.8836464386995</v>
      </c>
      <c r="DD38" s="1">
        <f t="shared" si="16"/>
        <v>2960.0961959799997</v>
      </c>
      <c r="DE38" s="1">
        <f t="shared" si="16"/>
        <v>2195.90827872614</v>
      </c>
      <c r="DF38" s="1">
        <f t="shared" si="16"/>
        <v>3481.2584032406389</v>
      </c>
      <c r="DG38" s="1">
        <f t="shared" si="16"/>
        <v>3741.3175561145999</v>
      </c>
      <c r="DH38" s="1">
        <f t="shared" si="16"/>
        <v>3592.0097691350406</v>
      </c>
      <c r="DI38" s="1">
        <f t="shared" si="16"/>
        <v>2182.6641360150002</v>
      </c>
      <c r="DJ38" s="1">
        <f t="shared" si="16"/>
        <v>3771.856373054</v>
      </c>
      <c r="DK38" s="1">
        <f t="shared" si="16"/>
        <v>5207.1477134470197</v>
      </c>
      <c r="DL38" s="1">
        <f t="shared" si="16"/>
        <v>3918.0864452894998</v>
      </c>
      <c r="DM38" s="1">
        <f t="shared" si="16"/>
        <v>5179.6021003689621</v>
      </c>
      <c r="DN38" s="1">
        <f t="shared" si="16"/>
        <v>5184.9927414793192</v>
      </c>
      <c r="DO38" s="1">
        <f t="shared" si="16"/>
        <v>5227.5956993700029</v>
      </c>
      <c r="DP38" s="1">
        <f t="shared" si="16"/>
        <v>4278.6567782112006</v>
      </c>
      <c r="DQ38" s="1">
        <f t="shared" si="16"/>
        <v>963.55338185920118</v>
      </c>
      <c r="DR38" s="1">
        <f t="shared" si="16"/>
        <v>659.66881039840007</v>
      </c>
      <c r="DS38" s="1">
        <f t="shared" si="16"/>
        <v>987.03889011200044</v>
      </c>
      <c r="DT38" s="1">
        <f t="shared" si="16"/>
        <v>1309.0310792504004</v>
      </c>
      <c r="DU38" s="1">
        <f t="shared" si="16"/>
        <v>1467.8967566472002</v>
      </c>
      <c r="DV38" s="1">
        <f t="shared" si="16"/>
        <v>1317.6484602666008</v>
      </c>
      <c r="DW38" s="1">
        <f t="shared" si="16"/>
        <v>1707.137114816979</v>
      </c>
      <c r="DX38" s="1">
        <f t="shared" si="16"/>
        <v>80.791200000000003</v>
      </c>
      <c r="DY38" s="1">
        <f t="shared" si="16"/>
        <v>1171.7684325159998</v>
      </c>
      <c r="DZ38" s="1">
        <f t="shared" si="16"/>
        <v>4173.9989953595996</v>
      </c>
      <c r="EA38" s="1">
        <f t="shared" si="16"/>
        <v>4199.7570924374995</v>
      </c>
      <c r="EB38" s="1">
        <f t="shared" ref="EB38:GM38" si="17">EB22*EB13</f>
        <v>131.9905</v>
      </c>
      <c r="EC38" s="1">
        <f t="shared" si="17"/>
        <v>15.776459999999998</v>
      </c>
      <c r="ED38" s="1">
        <f t="shared" si="17"/>
        <v>6285.3274459172953</v>
      </c>
      <c r="EE38" s="1">
        <f t="shared" si="17"/>
        <v>55.714461785400012</v>
      </c>
      <c r="EF38" s="1">
        <f t="shared" si="17"/>
        <v>29.980799999999999</v>
      </c>
      <c r="EG38" s="1">
        <f t="shared" si="17"/>
        <v>3864.0950063716004</v>
      </c>
      <c r="EH38" s="1">
        <f t="shared" si="17"/>
        <v>1292.75094810664</v>
      </c>
      <c r="EI38" s="1">
        <f t="shared" si="17"/>
        <v>25.499550000000003</v>
      </c>
      <c r="EJ38" s="1">
        <f t="shared" si="17"/>
        <v>80.520750000000007</v>
      </c>
      <c r="EK38" s="1">
        <f t="shared" si="17"/>
        <v>3258.4517953730601</v>
      </c>
      <c r="EL38" s="1">
        <f t="shared" si="17"/>
        <v>1872.4666251658402</v>
      </c>
      <c r="EM38" s="1">
        <f t="shared" si="17"/>
        <v>2948.0479150636793</v>
      </c>
      <c r="EN38" s="1">
        <f t="shared" si="17"/>
        <v>2950.6497234772805</v>
      </c>
      <c r="EO38" s="1">
        <f t="shared" si="17"/>
        <v>6932.7661552256777</v>
      </c>
      <c r="EP38" s="1">
        <f t="shared" si="17"/>
        <v>5134.8864024039976</v>
      </c>
      <c r="EQ38" s="1">
        <f t="shared" si="17"/>
        <v>5940.2671256939984</v>
      </c>
      <c r="ER38" s="1">
        <f t="shared" si="17"/>
        <v>3849.3065556765591</v>
      </c>
      <c r="ES38" s="1">
        <f t="shared" si="17"/>
        <v>5206.559903265601</v>
      </c>
      <c r="ET38" s="1">
        <f t="shared" si="17"/>
        <v>1286.6144189184006</v>
      </c>
      <c r="EU38" s="1">
        <f t="shared" si="17"/>
        <v>2011.5560352271996</v>
      </c>
      <c r="EV38" s="1">
        <f t="shared" si="17"/>
        <v>1296.7870959207996</v>
      </c>
      <c r="EW38" s="1">
        <f t="shared" si="17"/>
        <v>3686.0045881031956</v>
      </c>
      <c r="EX38" s="1">
        <f t="shared" si="17"/>
        <v>2541.7866034176</v>
      </c>
      <c r="EY38" s="1">
        <f t="shared" si="17"/>
        <v>2526.9951698270393</v>
      </c>
      <c r="EZ38" s="1">
        <f t="shared" si="17"/>
        <v>3414.3463010685573</v>
      </c>
      <c r="FA38" s="1">
        <f t="shared" si="17"/>
        <v>3852.8690836343403</v>
      </c>
      <c r="FB38" s="1">
        <f t="shared" si="17"/>
        <v>5075.873506075679</v>
      </c>
      <c r="FC38" s="1">
        <f t="shared" si="17"/>
        <v>3730.0272326426998</v>
      </c>
      <c r="FD38" s="1">
        <f t="shared" si="17"/>
        <v>5321.9579379779998</v>
      </c>
      <c r="FE38" s="1">
        <f t="shared" si="17"/>
        <v>5982.8257064545196</v>
      </c>
      <c r="FF38" s="1">
        <f t="shared" si="17"/>
        <v>5392.7187500339996</v>
      </c>
      <c r="FG38" s="1">
        <f t="shared" si="17"/>
        <v>5420.2950693099992</v>
      </c>
      <c r="FH38" s="1">
        <f t="shared" si="17"/>
        <v>6011.7681600807655</v>
      </c>
      <c r="FI38" s="1">
        <f t="shared" si="17"/>
        <v>6037.0292690030383</v>
      </c>
      <c r="FJ38" s="1">
        <f t="shared" si="17"/>
        <v>5451.9580302439999</v>
      </c>
      <c r="FK38" s="1">
        <f t="shared" si="17"/>
        <v>54.190415675000004</v>
      </c>
      <c r="FL38" s="1">
        <f t="shared" si="17"/>
        <v>14.327197038000003</v>
      </c>
      <c r="FM38" s="1">
        <f t="shared" si="17"/>
        <v>27.548152271200014</v>
      </c>
      <c r="FN38" s="1">
        <f t="shared" si="17"/>
        <v>40.944664525600025</v>
      </c>
      <c r="FO38" s="1">
        <f t="shared" si="17"/>
        <v>3468.6395533706414</v>
      </c>
      <c r="FP38" s="1">
        <f t="shared" si="17"/>
        <v>3856.4362264414817</v>
      </c>
      <c r="FQ38" s="1">
        <f t="shared" si="17"/>
        <v>3887.7651078156009</v>
      </c>
      <c r="FR38" s="1">
        <f t="shared" si="17"/>
        <v>2502.7728941932196</v>
      </c>
      <c r="FS38" s="1">
        <f t="shared" si="17"/>
        <v>3485.9441137171198</v>
      </c>
      <c r="FT38" s="1">
        <f t="shared" si="17"/>
        <v>3112.1220890936011</v>
      </c>
      <c r="FU38" s="1">
        <f t="shared" si="17"/>
        <v>5225.9373281940025</v>
      </c>
      <c r="FV38" s="1">
        <f t="shared" si="17"/>
        <v>3689.929998407838</v>
      </c>
      <c r="FW38" s="1">
        <f t="shared" si="17"/>
        <v>3533.1010685599213</v>
      </c>
      <c r="FX38" s="1">
        <f t="shared" si="17"/>
        <v>3577.4349984065002</v>
      </c>
      <c r="FY38" s="1">
        <f t="shared" si="17"/>
        <v>2759.4749366096021</v>
      </c>
      <c r="FZ38" s="1">
        <f t="shared" si="17"/>
        <v>2458.8030145425982</v>
      </c>
      <c r="GA38" s="1">
        <f t="shared" si="17"/>
        <v>2536.2050635140995</v>
      </c>
      <c r="GB38" s="1">
        <f t="shared" si="17"/>
        <v>1859.9679350929591</v>
      </c>
      <c r="GC38" s="1">
        <f t="shared" si="17"/>
        <v>4299.2289452912783</v>
      </c>
      <c r="GD38" s="1">
        <f t="shared" si="17"/>
        <v>1016.5058220767997</v>
      </c>
      <c r="GE38" s="1">
        <f t="shared" si="17"/>
        <v>688.8883557204</v>
      </c>
      <c r="GF38" s="1">
        <f t="shared" si="17"/>
        <v>987.15974276699978</v>
      </c>
      <c r="GG38" s="1">
        <f t="shared" si="17"/>
        <v>674.90016973939998</v>
      </c>
      <c r="GH38" s="1">
        <f t="shared" si="17"/>
        <v>1944.4115839698006</v>
      </c>
      <c r="GI38" s="1">
        <f t="shared" si="17"/>
        <v>1128.0064061371604</v>
      </c>
      <c r="GJ38" s="1">
        <f t="shared" si="17"/>
        <v>5470.9380057453009</v>
      </c>
      <c r="GK38" s="1">
        <f t="shared" si="17"/>
        <v>3411.0330724846208</v>
      </c>
      <c r="GL38" s="1">
        <f t="shared" si="17"/>
        <v>3355.1692728839985</v>
      </c>
      <c r="GM38" s="1">
        <f t="shared" si="17"/>
        <v>6877.2496751026138</v>
      </c>
      <c r="GN38" s="1">
        <f t="shared" ref="GN38:IY38" si="18">GN22*GN13</f>
        <v>1215.1656868430193</v>
      </c>
      <c r="GO38" s="1">
        <f t="shared" si="18"/>
        <v>1648.3035251386013</v>
      </c>
      <c r="GP38" s="1">
        <f t="shared" si="18"/>
        <v>1013.3812806466802</v>
      </c>
      <c r="GQ38" s="1">
        <f t="shared" si="18"/>
        <v>2376.8281103182007</v>
      </c>
      <c r="GR38" s="1">
        <f t="shared" si="18"/>
        <v>2411.7888274655998</v>
      </c>
      <c r="GS38" s="1">
        <f t="shared" si="18"/>
        <v>1009.0145203423999</v>
      </c>
      <c r="GT38" s="1">
        <f t="shared" si="18"/>
        <v>1606.4160037657612</v>
      </c>
      <c r="GU38" s="1">
        <f t="shared" si="18"/>
        <v>1377.277538724999</v>
      </c>
      <c r="GV38" s="1">
        <f t="shared" si="18"/>
        <v>1610.5990828173394</v>
      </c>
      <c r="GW38" s="1">
        <f t="shared" si="18"/>
        <v>1385.2470065764005</v>
      </c>
      <c r="GX38" s="1">
        <f t="shared" si="18"/>
        <v>1633.1127303493195</v>
      </c>
      <c r="GY38" s="1">
        <f t="shared" si="18"/>
        <v>2925.9241127916798</v>
      </c>
      <c r="GZ38" s="1">
        <f t="shared" si="18"/>
        <v>3146.210284356479</v>
      </c>
      <c r="HA38" s="1">
        <f t="shared" si="18"/>
        <v>3009.934921371841</v>
      </c>
      <c r="HB38" s="1">
        <f t="shared" si="18"/>
        <v>3340.975523551383</v>
      </c>
      <c r="HC38" s="1">
        <f t="shared" si="18"/>
        <v>3706.4066829899989</v>
      </c>
      <c r="HD38" s="1">
        <f t="shared" si="18"/>
        <v>3726.2045285035988</v>
      </c>
      <c r="HE38" s="1">
        <f t="shared" si="18"/>
        <v>3336.6065143078804</v>
      </c>
      <c r="HF38" s="1">
        <f t="shared" si="18"/>
        <v>2359.9811512147194</v>
      </c>
      <c r="HG38" s="1">
        <f t="shared" si="18"/>
        <v>2586.9151981569589</v>
      </c>
      <c r="HH38" s="1">
        <f t="shared" si="18"/>
        <v>7399.3815650832021</v>
      </c>
      <c r="HI38" s="1">
        <f t="shared" si="18"/>
        <v>4207.3561546598985</v>
      </c>
      <c r="HJ38" s="1">
        <f t="shared" si="18"/>
        <v>2272.4086470029997</v>
      </c>
      <c r="HK38" s="1">
        <f t="shared" si="18"/>
        <v>3412.3063610790009</v>
      </c>
      <c r="HL38" s="1">
        <f t="shared" si="18"/>
        <v>2073.609097596519</v>
      </c>
      <c r="HM38" s="1">
        <f t="shared" si="18"/>
        <v>4378.1417997114613</v>
      </c>
      <c r="HN38" s="1">
        <f t="shared" si="18"/>
        <v>3834.8729241669007</v>
      </c>
      <c r="HO38" s="1">
        <f t="shared" si="18"/>
        <v>3462.515221465078</v>
      </c>
      <c r="HP38" s="1">
        <f t="shared" si="18"/>
        <v>3513.3622030187985</v>
      </c>
      <c r="HQ38" s="1">
        <f t="shared" si="18"/>
        <v>5110.5146863557593</v>
      </c>
      <c r="HR38" s="1">
        <f t="shared" si="18"/>
        <v>3353.6474317361399</v>
      </c>
      <c r="HS38" s="1">
        <f t="shared" si="18"/>
        <v>5152.2442949894412</v>
      </c>
      <c r="HT38" s="1">
        <f t="shared" si="18"/>
        <v>3390.3958148860784</v>
      </c>
      <c r="HU38" s="1">
        <f t="shared" si="18"/>
        <v>5422.1082605249994</v>
      </c>
      <c r="HV38" s="1">
        <f t="shared" si="18"/>
        <v>5635.8090712077028</v>
      </c>
      <c r="HW38" s="1">
        <f t="shared" si="18"/>
        <v>1535.0070090850004</v>
      </c>
      <c r="HX38" s="1">
        <f t="shared" si="18"/>
        <v>1933.0796035583999</v>
      </c>
      <c r="HY38" s="1">
        <f t="shared" si="18"/>
        <v>5082.2082349104021</v>
      </c>
      <c r="HZ38" s="1">
        <f t="shared" si="18"/>
        <v>4165.7200080429993</v>
      </c>
      <c r="IA38" s="1">
        <f t="shared" si="18"/>
        <v>2134.7351603732018</v>
      </c>
      <c r="IB38" s="1">
        <f t="shared" si="18"/>
        <v>2188.2803121357206</v>
      </c>
      <c r="IC38" s="1">
        <f t="shared" si="18"/>
        <v>3558.2950775858221</v>
      </c>
      <c r="ID38" s="1">
        <f t="shared" si="18"/>
        <v>2189.0024020942005</v>
      </c>
      <c r="IE38" s="1">
        <f t="shared" si="18"/>
        <v>2124.7826558695001</v>
      </c>
      <c r="IF38" s="1">
        <f t="shared" si="18"/>
        <v>1331.960624720439</v>
      </c>
      <c r="IG38" s="1">
        <f t="shared" si="18"/>
        <v>1330.1316428619998</v>
      </c>
      <c r="IH38" s="1">
        <f t="shared" si="18"/>
        <v>60.790337321999992</v>
      </c>
      <c r="II38" s="1">
        <f t="shared" si="18"/>
        <v>83.004005919999926</v>
      </c>
      <c r="IJ38" s="1">
        <f t="shared" si="18"/>
        <v>44.568766473000018</v>
      </c>
      <c r="IK38" s="1">
        <f t="shared" si="18"/>
        <v>49.684393717200024</v>
      </c>
      <c r="IL38" s="1">
        <f t="shared" si="18"/>
        <v>47.228661306199989</v>
      </c>
      <c r="IM38" s="1">
        <f t="shared" si="18"/>
        <v>5174.716913081761</v>
      </c>
      <c r="IN38" s="1">
        <f t="shared" si="18"/>
        <v>3571.6537957214414</v>
      </c>
      <c r="IO38" s="1">
        <f t="shared" si="18"/>
        <v>2924.4831985446003</v>
      </c>
      <c r="IP38" s="1">
        <f t="shared" si="18"/>
        <v>4230.7750830807026</v>
      </c>
      <c r="IQ38" s="1">
        <f t="shared" si="18"/>
        <v>2714.9756715004019</v>
      </c>
      <c r="IR38" s="1">
        <f t="shared" si="18"/>
        <v>3991.1611315795981</v>
      </c>
      <c r="IS38" s="1">
        <f t="shared" si="18"/>
        <v>5954.0406460708773</v>
      </c>
      <c r="IT38" s="1">
        <f t="shared" si="18"/>
        <v>5250.2109829813589</v>
      </c>
      <c r="IU38" s="1">
        <f t="shared" si="18"/>
        <v>3136.9299003002411</v>
      </c>
      <c r="IV38" s="1">
        <f t="shared" si="18"/>
        <v>2501.0270644438197</v>
      </c>
      <c r="IW38" s="1">
        <f t="shared" si="18"/>
        <v>4387.3616818222436</v>
      </c>
      <c r="IX38" s="1">
        <f t="shared" si="18"/>
        <v>3490.4685494118003</v>
      </c>
      <c r="IY38" s="1">
        <f t="shared" si="18"/>
        <v>3507.6737842951197</v>
      </c>
      <c r="IZ38" s="1">
        <f t="shared" ref="IZ38:LK38" si="19">IZ22*IZ13</f>
        <v>4242.3908404264203</v>
      </c>
      <c r="JA38" s="1">
        <f t="shared" si="19"/>
        <v>3432.5734039999998</v>
      </c>
      <c r="JB38" s="1">
        <f t="shared" si="19"/>
        <v>3489.9895547279375</v>
      </c>
      <c r="JC38" s="1">
        <f t="shared" si="19"/>
        <v>3718.7009794204578</v>
      </c>
      <c r="JD38" s="1">
        <f t="shared" si="19"/>
        <v>2399.5199383759991</v>
      </c>
      <c r="JE38" s="1">
        <f t="shared" si="19"/>
        <v>4187.6281482650975</v>
      </c>
      <c r="JF38" s="1">
        <f t="shared" si="19"/>
        <v>2278.7184018610019</v>
      </c>
      <c r="JG38" s="1">
        <f t="shared" si="19"/>
        <v>1374.6959495984001</v>
      </c>
      <c r="JH38" s="1">
        <f t="shared" si="19"/>
        <v>580.2035750235998</v>
      </c>
      <c r="JI38" s="1">
        <f t="shared" si="19"/>
        <v>3942.0288875968008</v>
      </c>
      <c r="JJ38" s="1">
        <f t="shared" si="19"/>
        <v>985.77701080320037</v>
      </c>
      <c r="JK38" s="1">
        <f t="shared" si="19"/>
        <v>1377.9078794271993</v>
      </c>
      <c r="JL38" s="1">
        <f t="shared" si="19"/>
        <v>3930.9243891526403</v>
      </c>
      <c r="JM38" s="1">
        <f t="shared" si="19"/>
        <v>671.56360400799997</v>
      </c>
      <c r="JN38" s="1">
        <f t="shared" si="19"/>
        <v>981.98241091499938</v>
      </c>
      <c r="JO38" s="1">
        <f t="shared" si="19"/>
        <v>649.23254502765985</v>
      </c>
      <c r="JP38" s="1">
        <f t="shared" si="19"/>
        <v>3582.5819255533975</v>
      </c>
      <c r="JQ38" s="1">
        <f t="shared" si="19"/>
        <v>3207.5057693291819</v>
      </c>
      <c r="JR38" s="1">
        <f t="shared" si="19"/>
        <v>2207.7558162406995</v>
      </c>
      <c r="JS38" s="1">
        <f t="shared" si="19"/>
        <v>3466.9050123135989</v>
      </c>
      <c r="JT38" s="1">
        <f t="shared" si="19"/>
        <v>3745.7752313126211</v>
      </c>
      <c r="JU38" s="1">
        <f t="shared" si="19"/>
        <v>3216.8530374514594</v>
      </c>
      <c r="JV38" s="1">
        <f t="shared" si="19"/>
        <v>3333.3939723691205</v>
      </c>
      <c r="JW38" s="1">
        <f t="shared" si="19"/>
        <v>3137.6681664715188</v>
      </c>
      <c r="JX38" s="1">
        <f t="shared" si="19"/>
        <v>3910.1444998888824</v>
      </c>
      <c r="JY38" s="1">
        <f t="shared" si="19"/>
        <v>3900.1119752733603</v>
      </c>
      <c r="JZ38" s="1">
        <f t="shared" si="19"/>
        <v>5162.3872919229607</v>
      </c>
      <c r="KA38" s="1">
        <f t="shared" si="19"/>
        <v>3863.2521595239004</v>
      </c>
      <c r="KB38" s="1">
        <f t="shared" si="19"/>
        <v>5240.8560236392832</v>
      </c>
      <c r="KC38" s="1">
        <f t="shared" si="19"/>
        <v>5135.2422283733977</v>
      </c>
      <c r="KD38" s="1">
        <f t="shared" si="19"/>
        <v>5125.4424447368983</v>
      </c>
      <c r="KE38" s="1">
        <f t="shared" si="19"/>
        <v>5955.1605481367997</v>
      </c>
      <c r="KF38" s="1">
        <f t="shared" si="19"/>
        <v>3926.1423980987988</v>
      </c>
      <c r="KG38" s="1">
        <f t="shared" si="19"/>
        <v>3380.6152156748408</v>
      </c>
      <c r="KH38" s="1">
        <f t="shared" si="19"/>
        <v>4838.6793600743367</v>
      </c>
      <c r="KI38" s="1">
        <f t="shared" si="19"/>
        <v>3433.6446299999998</v>
      </c>
      <c r="KJ38" s="1">
        <f t="shared" si="19"/>
        <v>5250.8616972609607</v>
      </c>
      <c r="KK38" s="1">
        <f t="shared" si="19"/>
        <v>3087.0333260000002</v>
      </c>
      <c r="KL38" s="1">
        <f t="shared" si="19"/>
        <v>4020.864741101997</v>
      </c>
      <c r="KM38" s="1">
        <f t="shared" si="19"/>
        <v>27.539541300480018</v>
      </c>
      <c r="KN38" s="1">
        <f t="shared" si="19"/>
        <v>33.120322263600009</v>
      </c>
      <c r="KO38" s="1">
        <f t="shared" si="19"/>
        <v>30.948184418799997</v>
      </c>
      <c r="KP38" s="1">
        <f t="shared" si="19"/>
        <v>47.517723391600008</v>
      </c>
      <c r="KQ38" s="1">
        <f t="shared" si="19"/>
        <v>74.488215929600003</v>
      </c>
      <c r="KR38" s="1">
        <f t="shared" si="19"/>
        <v>69.149636316200031</v>
      </c>
      <c r="KS38" s="1">
        <f t="shared" si="19"/>
        <v>24.955055782800017</v>
      </c>
      <c r="KT38" s="1">
        <f t="shared" si="19"/>
        <v>25.21952695460001</v>
      </c>
      <c r="KU38" s="1">
        <f t="shared" si="19"/>
        <v>27.259278153800004</v>
      </c>
      <c r="KV38" s="1">
        <f t="shared" si="19"/>
        <v>21.493422214000017</v>
      </c>
      <c r="KW38" s="1">
        <f t="shared" si="19"/>
        <v>34.852461089599998</v>
      </c>
      <c r="KX38" s="1">
        <f t="shared" si="19"/>
        <v>24.879569791999998</v>
      </c>
      <c r="KY38" s="1">
        <f t="shared" si="19"/>
        <v>564.53457429159982</v>
      </c>
      <c r="KZ38" s="1">
        <f t="shared" si="19"/>
        <v>24.804069703600007</v>
      </c>
      <c r="LA38" s="1">
        <f t="shared" si="19"/>
        <v>16.0781363842</v>
      </c>
      <c r="LB38" s="1">
        <f t="shared" si="19"/>
        <v>20.120289345200003</v>
      </c>
      <c r="LC38" s="1">
        <f t="shared" si="19"/>
        <v>32.043477283400001</v>
      </c>
      <c r="LD38" s="1">
        <f t="shared" si="19"/>
        <v>20.762665090199999</v>
      </c>
      <c r="LE38" s="1">
        <f t="shared" si="19"/>
        <v>58.712158219000031</v>
      </c>
      <c r="LF38" s="1">
        <f t="shared" si="19"/>
        <v>1545.2907824199999</v>
      </c>
      <c r="LG38" s="1">
        <f t="shared" si="19"/>
        <v>4074.2910204524005</v>
      </c>
      <c r="LH38" s="1">
        <f t="shared" si="19"/>
        <v>3821.3627593521592</v>
      </c>
      <c r="LI38" s="1">
        <f t="shared" si="19"/>
        <v>3256.0857584917198</v>
      </c>
      <c r="LJ38" s="1">
        <f t="shared" si="19"/>
        <v>957.84881073199983</v>
      </c>
      <c r="LK38" s="1">
        <f t="shared" si="19"/>
        <v>2141.2198733002006</v>
      </c>
      <c r="LL38" s="1">
        <f t="shared" ref="LL38:ND38" si="20">LL22*LL13</f>
        <v>2183.3690853281996</v>
      </c>
      <c r="LM38" s="1">
        <f t="shared" si="20"/>
        <v>3028.3496423817992</v>
      </c>
      <c r="LN38" s="1">
        <f t="shared" si="20"/>
        <v>18.520105817400001</v>
      </c>
      <c r="LO38" s="1">
        <f t="shared" si="20"/>
        <v>35.789367613999993</v>
      </c>
      <c r="LP38" s="1">
        <f t="shared" si="20"/>
        <v>17.627275635199997</v>
      </c>
      <c r="LQ38" s="1">
        <f t="shared" si="20"/>
        <v>17.589504444599996</v>
      </c>
      <c r="LR38" s="1">
        <f t="shared" si="20"/>
        <v>35.782953206000002</v>
      </c>
      <c r="LS38" s="1">
        <f t="shared" si="20"/>
        <v>3405.3678497365986</v>
      </c>
      <c r="LT38" s="1">
        <f t="shared" si="20"/>
        <v>1146.4990629092001</v>
      </c>
      <c r="LU38" s="1">
        <f t="shared" si="20"/>
        <v>3832.1487386582357</v>
      </c>
      <c r="LV38" s="1">
        <f t="shared" si="20"/>
        <v>1651.8518636466008</v>
      </c>
      <c r="LW38" s="1">
        <f t="shared" si="20"/>
        <v>1653.3633393969994</v>
      </c>
      <c r="LX38" s="1">
        <f t="shared" si="20"/>
        <v>4231.3111119549594</v>
      </c>
      <c r="LY38" s="1">
        <f t="shared" si="20"/>
        <v>3555.8457981750007</v>
      </c>
      <c r="LZ38" s="1">
        <f t="shared" si="20"/>
        <v>3480.5688238945809</v>
      </c>
      <c r="MA38" s="1">
        <f t="shared" si="20"/>
        <v>1986.5188213727993</v>
      </c>
      <c r="MB38" s="1">
        <f t="shared" si="20"/>
        <v>4225.1966736276017</v>
      </c>
      <c r="MC38" s="1">
        <f t="shared" si="20"/>
        <v>134.95467205219995</v>
      </c>
      <c r="MD38" s="1">
        <f t="shared" si="20"/>
        <v>222.96363102859999</v>
      </c>
      <c r="ME38" s="1">
        <f t="shared" si="20"/>
        <v>287.81934084199997</v>
      </c>
      <c r="MF38" s="1">
        <f t="shared" si="20"/>
        <v>142.60026927739997</v>
      </c>
      <c r="MG38" s="1">
        <f t="shared" si="20"/>
        <v>2463.0928103311212</v>
      </c>
      <c r="MH38" s="1">
        <f t="shared" si="20"/>
        <v>3849.3133665208193</v>
      </c>
      <c r="MI38" s="1">
        <f t="shared" si="20"/>
        <v>2537.6613965999982</v>
      </c>
      <c r="MJ38" s="1">
        <f t="shared" si="20"/>
        <v>3853.988189773258</v>
      </c>
      <c r="MK38" s="1">
        <f t="shared" si="20"/>
        <v>3432.3469069190405</v>
      </c>
      <c r="ML38" s="1">
        <f t="shared" si="20"/>
        <v>3836.748328306081</v>
      </c>
      <c r="MM38" s="1">
        <f t="shared" si="20"/>
        <v>5166.6233318983768</v>
      </c>
      <c r="MN38" s="1">
        <f t="shared" si="20"/>
        <v>21.887872083000012</v>
      </c>
      <c r="MO38" s="1">
        <f t="shared" si="20"/>
        <v>15.805871589199997</v>
      </c>
      <c r="MP38" s="1">
        <f t="shared" si="20"/>
        <v>18.752059699999993</v>
      </c>
      <c r="MQ38" s="1">
        <f t="shared" si="20"/>
        <v>44.228208987600006</v>
      </c>
      <c r="MR38" s="1">
        <f t="shared" si="20"/>
        <v>1354.6458841190004</v>
      </c>
      <c r="MS38" s="1">
        <f t="shared" si="20"/>
        <v>62.830175064799995</v>
      </c>
      <c r="MT38" s="1">
        <f t="shared" si="20"/>
        <v>1595.7969029200001</v>
      </c>
      <c r="MU38" s="1">
        <f t="shared" si="20"/>
        <v>43.114332745000013</v>
      </c>
      <c r="MV38" s="1">
        <f t="shared" si="20"/>
        <v>1602.673824</v>
      </c>
      <c r="MW38" s="1">
        <f t="shared" si="20"/>
        <v>3295.0448419999998</v>
      </c>
      <c r="MX38" s="1">
        <f t="shared" si="20"/>
        <v>3347.4772470000003</v>
      </c>
      <c r="MY38" s="1">
        <f t="shared" si="20"/>
        <v>29.026627106399996</v>
      </c>
      <c r="MZ38" s="1">
        <f t="shared" si="20"/>
        <v>85.964160836399998</v>
      </c>
      <c r="NA38" s="1">
        <f t="shared" si="20"/>
        <v>59.25710838740001</v>
      </c>
      <c r="NB38" s="1">
        <f t="shared" si="20"/>
        <v>2142.9240552147999</v>
      </c>
      <c r="NC38" s="1">
        <f t="shared" si="20"/>
        <v>2945.6301082315808</v>
      </c>
      <c r="ND38" s="1">
        <f t="shared" si="20"/>
        <v>2134.8439456000788</v>
      </c>
      <c r="NE38" s="41">
        <f>SUM(D38:ND38)</f>
        <v>1016751.5417602119</v>
      </c>
      <c r="NF38" s="1">
        <v>1016751.8643667201</v>
      </c>
    </row>
    <row r="39" spans="1:374" hidden="1">
      <c r="A39" s="1" t="s">
        <v>413</v>
      </c>
      <c r="D39" s="1">
        <f t="shared" ref="D39:BO39" si="21">D27*D13</f>
        <v>1159.1571509999999</v>
      </c>
      <c r="E39" s="1">
        <f t="shared" si="21"/>
        <v>4545.612126</v>
      </c>
      <c r="F39" s="1">
        <f t="shared" si="21"/>
        <v>3918.1028699999997</v>
      </c>
      <c r="G39" s="1">
        <f t="shared" si="21"/>
        <v>3021.8057999999996</v>
      </c>
      <c r="H39" s="1">
        <f t="shared" si="21"/>
        <v>4807.3313339999995</v>
      </c>
      <c r="I39" s="1">
        <f t="shared" si="21"/>
        <v>1683.511074</v>
      </c>
      <c r="J39" s="1">
        <f t="shared" si="21"/>
        <v>3306.4561249999997</v>
      </c>
      <c r="K39" s="1">
        <f t="shared" si="21"/>
        <v>993.58883400000002</v>
      </c>
      <c r="L39" s="1">
        <f t="shared" si="21"/>
        <v>5606.0816399999994</v>
      </c>
      <c r="M39" s="1">
        <f t="shared" si="21"/>
        <v>6637.4699270000001</v>
      </c>
      <c r="N39" s="1">
        <f t="shared" si="21"/>
        <v>911.50201100000015</v>
      </c>
      <c r="O39" s="1">
        <f t="shared" si="21"/>
        <v>3186.387534</v>
      </c>
      <c r="P39" s="1">
        <f t="shared" si="21"/>
        <v>1244.6111199999998</v>
      </c>
      <c r="Q39" s="1">
        <f t="shared" si="21"/>
        <v>3749.9738320000001</v>
      </c>
      <c r="R39" s="1">
        <f t="shared" si="21"/>
        <v>881.91219599999999</v>
      </c>
      <c r="S39" s="1">
        <f t="shared" si="21"/>
        <v>4336.7838359999996</v>
      </c>
      <c r="T39" s="1">
        <f t="shared" si="21"/>
        <v>3454.3626839999997</v>
      </c>
      <c r="U39" s="1">
        <f t="shared" si="21"/>
        <v>4133.7305660000002</v>
      </c>
      <c r="V39" s="1">
        <f t="shared" si="21"/>
        <v>3983.0873179999999</v>
      </c>
      <c r="W39" s="1">
        <f t="shared" si="21"/>
        <v>3771.2159120000001</v>
      </c>
      <c r="X39" s="1">
        <f t="shared" si="21"/>
        <v>4317.6919500000004</v>
      </c>
      <c r="Y39" s="1">
        <f t="shared" si="21"/>
        <v>3483.1215129522525</v>
      </c>
      <c r="Z39" s="1">
        <f t="shared" si="21"/>
        <v>5408.5585311673922</v>
      </c>
      <c r="AA39" s="1">
        <f t="shared" si="21"/>
        <v>418.51237999999995</v>
      </c>
      <c r="AB39" s="1">
        <f t="shared" si="21"/>
        <v>419.87374</v>
      </c>
      <c r="AC39" s="1">
        <f t="shared" si="21"/>
        <v>720.58240000000001</v>
      </c>
      <c r="AD39" s="1">
        <f t="shared" si="21"/>
        <v>369.11787000000004</v>
      </c>
      <c r="AE39" s="1">
        <f t="shared" si="21"/>
        <v>765.40204000000006</v>
      </c>
      <c r="AF39" s="1">
        <f t="shared" si="21"/>
        <v>628.61505822387005</v>
      </c>
      <c r="AG39" s="1">
        <f t="shared" si="21"/>
        <v>374.97393000000005</v>
      </c>
      <c r="AH39" s="1">
        <f t="shared" si="21"/>
        <v>49.288372495202893</v>
      </c>
      <c r="AI39" s="1">
        <f t="shared" si="21"/>
        <v>35.050997333507262</v>
      </c>
      <c r="AJ39" s="1">
        <f t="shared" si="21"/>
        <v>1744.4543179999998</v>
      </c>
      <c r="AK39" s="1">
        <f t="shared" si="21"/>
        <v>932.93704668007013</v>
      </c>
      <c r="AL39" s="1">
        <f t="shared" si="21"/>
        <v>632.22530467796435</v>
      </c>
      <c r="AM39" s="1">
        <f t="shared" si="21"/>
        <v>1285.5297263252369</v>
      </c>
      <c r="AN39" s="1">
        <f t="shared" si="21"/>
        <v>1073.58</v>
      </c>
      <c r="AO39" s="1">
        <f t="shared" si="21"/>
        <v>1435.9427949999999</v>
      </c>
      <c r="AP39" s="1">
        <f t="shared" si="21"/>
        <v>97.14305731199984</v>
      </c>
      <c r="AQ39" s="1">
        <f t="shared" si="21"/>
        <v>95.439373344000032</v>
      </c>
      <c r="AR39" s="1">
        <f t="shared" si="21"/>
        <v>250.81640050367838</v>
      </c>
      <c r="AS39" s="1">
        <f t="shared" si="21"/>
        <v>77.382010974199986</v>
      </c>
      <c r="AT39" s="1">
        <f t="shared" si="21"/>
        <v>138.8886927164607</v>
      </c>
      <c r="AU39" s="1">
        <f t="shared" si="21"/>
        <v>5198.3646659999995</v>
      </c>
      <c r="AV39" s="1">
        <f t="shared" si="21"/>
        <v>113.58947862133536</v>
      </c>
      <c r="AW39" s="1">
        <f t="shared" si="21"/>
        <v>409.99868266938245</v>
      </c>
      <c r="AX39" s="1">
        <f t="shared" si="21"/>
        <v>645.64793710259994</v>
      </c>
      <c r="AY39" s="1">
        <f t="shared" si="21"/>
        <v>1557.4714871472011</v>
      </c>
      <c r="AZ39" s="1">
        <f t="shared" si="21"/>
        <v>201.89676876605165</v>
      </c>
      <c r="BA39" s="1">
        <f t="shared" si="21"/>
        <v>1408.1214</v>
      </c>
      <c r="BB39" s="1">
        <f t="shared" si="21"/>
        <v>217.61237925054786</v>
      </c>
      <c r="BC39" s="1">
        <f t="shared" si="21"/>
        <v>5597.1972000000005</v>
      </c>
      <c r="BD39" s="1">
        <f t="shared" si="21"/>
        <v>297.80337994323003</v>
      </c>
      <c r="BE39" s="1">
        <f t="shared" si="21"/>
        <v>4922.1893543304304</v>
      </c>
      <c r="BF39" s="1">
        <f t="shared" si="21"/>
        <v>489.06817805689479</v>
      </c>
      <c r="BG39" s="1">
        <f t="shared" si="21"/>
        <v>918.36190823999891</v>
      </c>
      <c r="BH39" s="1">
        <f t="shared" si="21"/>
        <v>3367.5415479999997</v>
      </c>
      <c r="BI39" s="1">
        <f t="shared" si="21"/>
        <v>2083.6949169999998</v>
      </c>
      <c r="BJ39" s="1">
        <f t="shared" si="21"/>
        <v>3688.3402331315142</v>
      </c>
      <c r="BK39" s="1">
        <f t="shared" si="21"/>
        <v>5413.2119622289729</v>
      </c>
      <c r="BL39" s="1">
        <f t="shared" si="21"/>
        <v>9280.1221423162588</v>
      </c>
      <c r="BM39" s="1">
        <f t="shared" si="21"/>
        <v>3249.9045907475997</v>
      </c>
      <c r="BN39" s="1">
        <f t="shared" si="21"/>
        <v>3251.3993579828402</v>
      </c>
      <c r="BO39" s="1">
        <f t="shared" si="21"/>
        <v>3451.7164207436103</v>
      </c>
      <c r="BP39" s="1">
        <f t="shared" ref="BP39:EA39" si="22">BP27*BP13</f>
        <v>2348.8061728827979</v>
      </c>
      <c r="BQ39" s="1">
        <f t="shared" si="22"/>
        <v>5418.7469037845176</v>
      </c>
      <c r="BR39" s="1">
        <f t="shared" si="22"/>
        <v>2382.585227027691</v>
      </c>
      <c r="BS39" s="1">
        <f t="shared" si="22"/>
        <v>1168.9815894384428</v>
      </c>
      <c r="BT39" s="1">
        <f t="shared" si="22"/>
        <v>1590.737636533692</v>
      </c>
      <c r="BU39" s="1">
        <f t="shared" si="22"/>
        <v>3174.6970108028727</v>
      </c>
      <c r="BV39" s="1">
        <f t="shared" si="22"/>
        <v>5955.8961280000003</v>
      </c>
      <c r="BW39" s="1">
        <f t="shared" si="22"/>
        <v>6102.2510520000005</v>
      </c>
      <c r="BX39" s="1">
        <f t="shared" si="22"/>
        <v>3237.648328837231</v>
      </c>
      <c r="BY39" s="1">
        <f t="shared" si="22"/>
        <v>5211.1136992142765</v>
      </c>
      <c r="BZ39" s="1">
        <f t="shared" si="22"/>
        <v>4807.3550640000003</v>
      </c>
      <c r="CA39" s="1">
        <f t="shared" si="22"/>
        <v>5552.6730479999997</v>
      </c>
      <c r="CB39" s="1">
        <f t="shared" si="22"/>
        <v>5613.4592640000001</v>
      </c>
      <c r="CC39" s="1">
        <f t="shared" si="22"/>
        <v>1184.8007324539842</v>
      </c>
      <c r="CD39" s="1">
        <f t="shared" si="22"/>
        <v>2728.1490369913085</v>
      </c>
      <c r="CE39" s="1">
        <f t="shared" si="22"/>
        <v>3333.9620999999997</v>
      </c>
      <c r="CF39" s="1">
        <f t="shared" si="22"/>
        <v>4819.2047259999999</v>
      </c>
      <c r="CG39" s="1">
        <f t="shared" si="22"/>
        <v>3771.3159599999999</v>
      </c>
      <c r="CH39" s="1">
        <f t="shared" si="22"/>
        <v>1578.6547831036535</v>
      </c>
      <c r="CI39" s="1">
        <f t="shared" si="22"/>
        <v>2755.4043360000001</v>
      </c>
      <c r="CJ39" s="1">
        <f t="shared" si="22"/>
        <v>1628.6837129999999</v>
      </c>
      <c r="CK39" s="1">
        <f t="shared" si="22"/>
        <v>1963.9132999999999</v>
      </c>
      <c r="CL39" s="1">
        <f t="shared" si="22"/>
        <v>1321.4773379999999</v>
      </c>
      <c r="CM39" s="1">
        <f t="shared" si="22"/>
        <v>956.89375999999982</v>
      </c>
      <c r="CN39" s="1">
        <f t="shared" si="22"/>
        <v>1564.952458</v>
      </c>
      <c r="CO39" s="1">
        <f t="shared" si="22"/>
        <v>1578.3970770000001</v>
      </c>
      <c r="CP39" s="1">
        <f t="shared" si="22"/>
        <v>130.47346093474562</v>
      </c>
      <c r="CQ39" s="1">
        <f t="shared" si="22"/>
        <v>125.47460871452151</v>
      </c>
      <c r="CR39" s="1">
        <f t="shared" si="22"/>
        <v>2519.9513999999999</v>
      </c>
      <c r="CS39" s="1">
        <f t="shared" si="22"/>
        <v>1288.7696718999209</v>
      </c>
      <c r="CT39" s="1">
        <f t="shared" si="22"/>
        <v>913.99267345469968</v>
      </c>
      <c r="CU39" s="1">
        <f t="shared" si="22"/>
        <v>1629.6395742559796</v>
      </c>
      <c r="CV39" s="1">
        <f t="shared" si="22"/>
        <v>960.46073866012159</v>
      </c>
      <c r="CW39" s="1">
        <f t="shared" si="22"/>
        <v>1266.7679176948805</v>
      </c>
      <c r="CX39" s="1">
        <f t="shared" si="22"/>
        <v>1373.7178574973136</v>
      </c>
      <c r="CY39" s="1">
        <f t="shared" si="22"/>
        <v>40.497145739130438</v>
      </c>
      <c r="CZ39" s="1">
        <f t="shared" si="22"/>
        <v>55.877802260869572</v>
      </c>
      <c r="DA39" s="1">
        <f t="shared" si="22"/>
        <v>3547.882944</v>
      </c>
      <c r="DB39" s="1">
        <f t="shared" si="22"/>
        <v>1641.3914481966201</v>
      </c>
      <c r="DC39" s="1">
        <f t="shared" si="22"/>
        <v>1886.3358019113014</v>
      </c>
      <c r="DD39" s="1">
        <f t="shared" si="22"/>
        <v>1374.6622740199991</v>
      </c>
      <c r="DE39" s="1">
        <f t="shared" si="22"/>
        <v>890.39503211559747</v>
      </c>
      <c r="DF39" s="1">
        <f t="shared" si="22"/>
        <v>2579.1361199999997</v>
      </c>
      <c r="DG39" s="1">
        <f t="shared" si="22"/>
        <v>1553.2921994375713</v>
      </c>
      <c r="DH39" s="1">
        <f t="shared" si="22"/>
        <v>1622.0155900371346</v>
      </c>
      <c r="DI39" s="1">
        <f t="shared" si="22"/>
        <v>926.00786281108583</v>
      </c>
      <c r="DJ39" s="1">
        <f t="shared" si="22"/>
        <v>1545.0831254155653</v>
      </c>
      <c r="DK39" s="1">
        <f t="shared" si="22"/>
        <v>4274.1250379999992</v>
      </c>
      <c r="DL39" s="1">
        <f t="shared" si="22"/>
        <v>3362.7959370000003</v>
      </c>
      <c r="DM39" s="1">
        <f t="shared" si="22"/>
        <v>4575.7856959999999</v>
      </c>
      <c r="DN39" s="1">
        <f t="shared" si="22"/>
        <v>4826.4103439999999</v>
      </c>
      <c r="DO39" s="1">
        <f t="shared" si="22"/>
        <v>4898.1419099999994</v>
      </c>
      <c r="DP39" s="1">
        <f t="shared" si="22"/>
        <v>3069.3571000000002</v>
      </c>
      <c r="DQ39" s="1">
        <f t="shared" si="22"/>
        <v>205.32114305210396</v>
      </c>
      <c r="DR39" s="1">
        <f t="shared" si="22"/>
        <v>127.5427320907301</v>
      </c>
      <c r="DS39" s="1">
        <f t="shared" si="22"/>
        <v>356.96286418365219</v>
      </c>
      <c r="DT39" s="1">
        <f t="shared" si="22"/>
        <v>396.26372862786013</v>
      </c>
      <c r="DU39" s="1">
        <f t="shared" si="22"/>
        <v>750.35450054410398</v>
      </c>
      <c r="DV39" s="1">
        <f t="shared" si="22"/>
        <v>401.47612432035618</v>
      </c>
      <c r="DW39" s="1">
        <f t="shared" si="22"/>
        <v>650.30239115519441</v>
      </c>
      <c r="DX39" s="1">
        <f t="shared" si="22"/>
        <v>75.754912521739584</v>
      </c>
      <c r="DY39" s="1">
        <f t="shared" si="22"/>
        <v>164.33614522312973</v>
      </c>
      <c r="DZ39" s="1">
        <f t="shared" si="22"/>
        <v>3598.7967000000003</v>
      </c>
      <c r="EA39" s="1">
        <f t="shared" si="22"/>
        <v>3699.8849999999998</v>
      </c>
      <c r="EB39" s="1">
        <f t="shared" ref="EB39:GM39" si="23">EB27*EB13</f>
        <v>80.356959999999987</v>
      </c>
      <c r="EC39" s="1">
        <f t="shared" si="23"/>
        <v>30.63522</v>
      </c>
      <c r="ED39" s="1">
        <f t="shared" si="23"/>
        <v>4395.0127949999996</v>
      </c>
      <c r="EE39" s="1">
        <f t="shared" si="23"/>
        <v>114.99281699051971</v>
      </c>
      <c r="EF39" s="1">
        <f t="shared" si="23"/>
        <v>21.774306461538455</v>
      </c>
      <c r="EG39" s="1">
        <f t="shared" si="23"/>
        <v>2667.0393399999998</v>
      </c>
      <c r="EH39" s="1">
        <f t="shared" si="23"/>
        <v>1013.7584900000001</v>
      </c>
      <c r="EI39" s="1">
        <f t="shared" si="23"/>
        <v>23.815575692307686</v>
      </c>
      <c r="EJ39" s="1">
        <f t="shared" si="23"/>
        <v>81.974740615384647</v>
      </c>
      <c r="EK39" s="1">
        <f t="shared" si="23"/>
        <v>1116.1873062469374</v>
      </c>
      <c r="EL39" s="1">
        <f t="shared" si="23"/>
        <v>409.88976179416068</v>
      </c>
      <c r="EM39" s="1">
        <f t="shared" si="23"/>
        <v>1787.0373092563182</v>
      </c>
      <c r="EN39" s="1">
        <f t="shared" si="23"/>
        <v>1540.4472262027195</v>
      </c>
      <c r="EO39" s="1">
        <f t="shared" si="23"/>
        <v>7035.178054</v>
      </c>
      <c r="EP39" s="1">
        <f t="shared" si="23"/>
        <v>4817.5272000000004</v>
      </c>
      <c r="EQ39" s="1">
        <f t="shared" si="23"/>
        <v>5220.3724600000005</v>
      </c>
      <c r="ER39" s="1">
        <f t="shared" si="23"/>
        <v>3504.4467519999998</v>
      </c>
      <c r="ES39" s="1">
        <f t="shared" si="23"/>
        <v>622.41529929526769</v>
      </c>
      <c r="ET39" s="1">
        <f t="shared" si="23"/>
        <v>307.50529002073023</v>
      </c>
      <c r="EU39" s="1">
        <f t="shared" si="23"/>
        <v>974.93911568584303</v>
      </c>
      <c r="EV39" s="1">
        <f t="shared" si="23"/>
        <v>766.32780776615732</v>
      </c>
      <c r="EW39" s="1">
        <f t="shared" si="23"/>
        <v>551.90702747071555</v>
      </c>
      <c r="EX39" s="1">
        <f t="shared" si="23"/>
        <v>2114.95228</v>
      </c>
      <c r="EY39" s="1">
        <f t="shared" si="23"/>
        <v>2009.7125649999998</v>
      </c>
      <c r="EZ39" s="1">
        <f t="shared" si="23"/>
        <v>2695.629066</v>
      </c>
      <c r="FA39" s="1">
        <f t="shared" si="23"/>
        <v>3117.6929410000002</v>
      </c>
      <c r="FB39" s="1">
        <f t="shared" si="23"/>
        <v>4142.4066360000006</v>
      </c>
      <c r="FC39" s="1">
        <f t="shared" si="23"/>
        <v>3183.3659099999995</v>
      </c>
      <c r="FD39" s="1">
        <f t="shared" si="23"/>
        <v>3609.9569481159065</v>
      </c>
      <c r="FE39" s="1">
        <f t="shared" si="23"/>
        <v>3567.9538740000003</v>
      </c>
      <c r="FF39" s="1">
        <f t="shared" si="23"/>
        <v>3053.3007285516524</v>
      </c>
      <c r="FG39" s="1">
        <f t="shared" si="23"/>
        <v>2960.8194441552218</v>
      </c>
      <c r="FH39" s="1">
        <f t="shared" si="23"/>
        <v>4902.3528150000002</v>
      </c>
      <c r="FI39" s="1">
        <f t="shared" si="23"/>
        <v>4843.2941759999994</v>
      </c>
      <c r="FJ39" s="1">
        <f t="shared" si="23"/>
        <v>3210.2522719999997</v>
      </c>
      <c r="FK39" s="1">
        <f t="shared" si="23"/>
        <v>106.76875</v>
      </c>
      <c r="FL39" s="1">
        <f t="shared" si="23"/>
        <v>27.998249423538461</v>
      </c>
      <c r="FM39" s="1">
        <f t="shared" si="23"/>
        <v>58.247178805723074</v>
      </c>
      <c r="FN39" s="1">
        <f t="shared" si="23"/>
        <v>86.465022859015377</v>
      </c>
      <c r="FO39" s="1">
        <f t="shared" si="23"/>
        <v>3897.018372</v>
      </c>
      <c r="FP39" s="1">
        <f t="shared" si="23"/>
        <v>3564.7899080000002</v>
      </c>
      <c r="FQ39" s="1">
        <f t="shared" si="23"/>
        <v>2495.8737040000001</v>
      </c>
      <c r="FR39" s="1">
        <f t="shared" si="23"/>
        <v>831.25558399999989</v>
      </c>
      <c r="FS39" s="1">
        <f t="shared" si="23"/>
        <v>2634.0400599999998</v>
      </c>
      <c r="FT39" s="1">
        <f t="shared" si="23"/>
        <v>2151.4670749063998</v>
      </c>
      <c r="FU39" s="1">
        <f t="shared" si="23"/>
        <v>4350.6905000000006</v>
      </c>
      <c r="FV39" s="1">
        <f t="shared" si="23"/>
        <v>1455.0256607321621</v>
      </c>
      <c r="FW39" s="1">
        <f t="shared" si="23"/>
        <v>2427.7576620400782</v>
      </c>
      <c r="FX39" s="1">
        <f t="shared" si="23"/>
        <v>2106.0401748435015</v>
      </c>
      <c r="FY39" s="1">
        <f t="shared" si="23"/>
        <v>741.92022017039926</v>
      </c>
      <c r="FZ39" s="1">
        <f t="shared" si="23"/>
        <v>1022.4226247574002</v>
      </c>
      <c r="GA39" s="1">
        <f t="shared" si="23"/>
        <v>1735.8110178359013</v>
      </c>
      <c r="GB39" s="1">
        <f t="shared" si="23"/>
        <v>1414.8576399999999</v>
      </c>
      <c r="GC39" s="1">
        <f t="shared" si="23"/>
        <v>1270.7172981087194</v>
      </c>
      <c r="GD39" s="1">
        <f t="shared" si="23"/>
        <v>310.05407999999994</v>
      </c>
      <c r="GE39" s="1">
        <f t="shared" si="23"/>
        <v>159.09614999999999</v>
      </c>
      <c r="GF39" s="1">
        <f t="shared" si="23"/>
        <v>388.49804999999998</v>
      </c>
      <c r="GG39" s="1">
        <f t="shared" si="23"/>
        <v>187.61385999999999</v>
      </c>
      <c r="GH39" s="1">
        <f t="shared" si="23"/>
        <v>2031.3146200000001</v>
      </c>
      <c r="GI39" s="1">
        <f t="shared" si="23"/>
        <v>524.72915499999999</v>
      </c>
      <c r="GJ39" s="1">
        <f t="shared" si="23"/>
        <v>5292.4194149999994</v>
      </c>
      <c r="GK39" s="1">
        <f t="shared" si="23"/>
        <v>2549.981499</v>
      </c>
      <c r="GL39" s="1">
        <f t="shared" si="23"/>
        <v>2693.7714999999998</v>
      </c>
      <c r="GM39" s="1">
        <f t="shared" si="23"/>
        <v>6315.2184659999994</v>
      </c>
      <c r="GN39" s="1">
        <f t="shared" ref="GN39:IY39" si="24">GN27*GN13</f>
        <v>43.686190926980252</v>
      </c>
      <c r="GO39" s="1">
        <f t="shared" si="24"/>
        <v>851.57485836139904</v>
      </c>
      <c r="GP39" s="1">
        <f t="shared" si="24"/>
        <v>637.28238599999997</v>
      </c>
      <c r="GQ39" s="1">
        <f t="shared" si="24"/>
        <v>1477.99676</v>
      </c>
      <c r="GR39" s="1">
        <f t="shared" si="24"/>
        <v>1547.6581760000001</v>
      </c>
      <c r="GS39" s="1">
        <f t="shared" si="24"/>
        <v>656.07572000000005</v>
      </c>
      <c r="GT39" s="1">
        <f t="shared" si="24"/>
        <v>1162.7746399999999</v>
      </c>
      <c r="GU39" s="1">
        <f t="shared" si="24"/>
        <v>969.93486000000007</v>
      </c>
      <c r="GV39" s="1">
        <f t="shared" si="24"/>
        <v>1220.524312</v>
      </c>
      <c r="GW39" s="1">
        <f t="shared" si="24"/>
        <v>805.69682599999999</v>
      </c>
      <c r="GX39" s="1">
        <f t="shared" si="24"/>
        <v>1383.0739980000001</v>
      </c>
      <c r="GY39" s="1">
        <f t="shared" si="24"/>
        <v>3370.8136669999999</v>
      </c>
      <c r="GZ39" s="1">
        <f t="shared" si="24"/>
        <v>639.87623473569533</v>
      </c>
      <c r="HA39" s="1">
        <f t="shared" si="24"/>
        <v>1756.1149832612041</v>
      </c>
      <c r="HB39" s="1">
        <f t="shared" si="24"/>
        <v>1229.1237655681844</v>
      </c>
      <c r="HC39" s="1">
        <f t="shared" si="24"/>
        <v>3399.0671000000002</v>
      </c>
      <c r="HD39" s="1">
        <f t="shared" si="24"/>
        <v>1765.3574405063994</v>
      </c>
      <c r="HE39" s="1">
        <f t="shared" si="24"/>
        <v>2017.8807877321208</v>
      </c>
      <c r="HF39" s="1">
        <f t="shared" si="24"/>
        <v>1221.774144</v>
      </c>
      <c r="HG39" s="1">
        <f t="shared" si="24"/>
        <v>952.68862066738814</v>
      </c>
      <c r="HH39" s="1">
        <f t="shared" si="24"/>
        <v>4942.9617349168038</v>
      </c>
      <c r="HI39" s="1">
        <f t="shared" si="24"/>
        <v>4609.0348359999998</v>
      </c>
      <c r="HJ39" s="1">
        <f t="shared" si="24"/>
        <v>1358.3876353274338</v>
      </c>
      <c r="HK39" s="1">
        <f t="shared" si="24"/>
        <v>1680.0065779209999</v>
      </c>
      <c r="HL39" s="1">
        <f t="shared" si="24"/>
        <v>2460.2981880000002</v>
      </c>
      <c r="HM39" s="1">
        <f t="shared" si="24"/>
        <v>2065.12052371854</v>
      </c>
      <c r="HN39" s="1">
        <f t="shared" si="24"/>
        <v>1989.2956820330992</v>
      </c>
      <c r="HO39" s="1">
        <f t="shared" si="24"/>
        <v>2287.8994767049207</v>
      </c>
      <c r="HP39" s="1">
        <f t="shared" si="24"/>
        <v>2060.7822893011985</v>
      </c>
      <c r="HQ39" s="1">
        <f t="shared" si="24"/>
        <v>4247.7087900000006</v>
      </c>
      <c r="HR39" s="1">
        <f t="shared" si="24"/>
        <v>1886.4628757238593</v>
      </c>
      <c r="HS39" s="1">
        <f t="shared" si="24"/>
        <v>4374.5423359999995</v>
      </c>
      <c r="HT39" s="1">
        <f t="shared" si="24"/>
        <v>2185.3965496339188</v>
      </c>
      <c r="HU39" s="1">
        <f t="shared" si="24"/>
        <v>1395.2302272249967</v>
      </c>
      <c r="HV39" s="1">
        <f t="shared" si="24"/>
        <v>5123.9569849999998</v>
      </c>
      <c r="HW39" s="1">
        <f t="shared" si="24"/>
        <v>563.78179841499866</v>
      </c>
      <c r="HX39" s="1">
        <f t="shared" si="24"/>
        <v>854.27868494159907</v>
      </c>
      <c r="HY39" s="1">
        <f t="shared" si="24"/>
        <v>4103.2659599999997</v>
      </c>
      <c r="HZ39" s="1">
        <f t="shared" si="24"/>
        <v>2812.9527084570009</v>
      </c>
      <c r="IA39" s="1">
        <f t="shared" si="24"/>
        <v>1245.742022226799</v>
      </c>
      <c r="IB39" s="1">
        <f t="shared" si="24"/>
        <v>2138.788168</v>
      </c>
      <c r="IC39" s="1">
        <f t="shared" si="24"/>
        <v>3480.3590250000007</v>
      </c>
      <c r="ID39" s="1">
        <f t="shared" si="24"/>
        <v>923.57563710579916</v>
      </c>
      <c r="IE39" s="1">
        <f t="shared" si="24"/>
        <v>952.92355918050009</v>
      </c>
      <c r="IF39" s="1">
        <f t="shared" si="24"/>
        <v>918.18968999999993</v>
      </c>
      <c r="IG39" s="1">
        <f t="shared" si="24"/>
        <v>915.09949999999992</v>
      </c>
      <c r="IH39" s="1">
        <f t="shared" si="24"/>
        <v>129.45005067800003</v>
      </c>
      <c r="II39" s="1">
        <f t="shared" si="24"/>
        <v>185.99795674666672</v>
      </c>
      <c r="IJ39" s="1">
        <f t="shared" si="24"/>
        <v>100.24089852699997</v>
      </c>
      <c r="IK39" s="1">
        <f t="shared" si="24"/>
        <v>106.06795674433845</v>
      </c>
      <c r="IL39" s="1">
        <f t="shared" si="24"/>
        <v>100.46329505277436</v>
      </c>
      <c r="IM39" s="1">
        <f t="shared" si="24"/>
        <v>1270.4815519999997</v>
      </c>
      <c r="IN39" s="1">
        <f t="shared" si="24"/>
        <v>3840.6408810000003</v>
      </c>
      <c r="IO39" s="1">
        <f t="shared" si="24"/>
        <v>1861.3473847554014</v>
      </c>
      <c r="IP39" s="1">
        <f t="shared" si="24"/>
        <v>2267.4219749999997</v>
      </c>
      <c r="IQ39" s="1">
        <f t="shared" si="24"/>
        <v>1580.856172</v>
      </c>
      <c r="IR39" s="1">
        <f t="shared" si="24"/>
        <v>2808.4716920000001</v>
      </c>
      <c r="IS39" s="1">
        <f t="shared" si="24"/>
        <v>2978.8642399999999</v>
      </c>
      <c r="IT39" s="1">
        <f t="shared" si="24"/>
        <v>3693.43397</v>
      </c>
      <c r="IU39" s="1">
        <f t="shared" si="24"/>
        <v>2329.1617799999999</v>
      </c>
      <c r="IV39" s="1">
        <f t="shared" si="24"/>
        <v>862.22936700000002</v>
      </c>
      <c r="IW39" s="1">
        <f t="shared" si="24"/>
        <v>3697.10529</v>
      </c>
      <c r="IX39" s="1">
        <f t="shared" si="24"/>
        <v>3176.1247329999997</v>
      </c>
      <c r="IY39" s="1">
        <f t="shared" si="24"/>
        <v>3181.8800179999998</v>
      </c>
      <c r="IZ39" s="1">
        <f t="shared" ref="IZ39:LK39" si="25">IZ27*IZ13</f>
        <v>2472.52508822358</v>
      </c>
      <c r="JA39" s="1">
        <f t="shared" si="25"/>
        <v>3099.6438849999995</v>
      </c>
      <c r="JB39" s="1">
        <f t="shared" si="25"/>
        <v>2116.4521009999999</v>
      </c>
      <c r="JC39" s="1">
        <f t="shared" si="25"/>
        <v>3453.6872309999999</v>
      </c>
      <c r="JD39" s="1">
        <f t="shared" si="25"/>
        <v>694.77724712400118</v>
      </c>
      <c r="JE39" s="1">
        <f t="shared" si="25"/>
        <v>2963.8430201348997</v>
      </c>
      <c r="JF39" s="1">
        <f t="shared" si="25"/>
        <v>1436.1658018389992</v>
      </c>
      <c r="JG39" s="1">
        <f t="shared" si="25"/>
        <v>747.07097560160014</v>
      </c>
      <c r="JH39" s="1">
        <f t="shared" si="25"/>
        <v>221.79177297639976</v>
      </c>
      <c r="JI39" s="1">
        <f t="shared" si="25"/>
        <v>3855.08032</v>
      </c>
      <c r="JJ39" s="1">
        <f t="shared" si="25"/>
        <v>551.12090839679968</v>
      </c>
      <c r="JK39" s="1">
        <f t="shared" si="25"/>
        <v>878.01547537280067</v>
      </c>
      <c r="JL39" s="1">
        <f t="shared" si="25"/>
        <v>1948.5963485673601</v>
      </c>
      <c r="JM39" s="1">
        <f t="shared" si="25"/>
        <v>243.30960399200029</v>
      </c>
      <c r="JN39" s="1">
        <f t="shared" si="25"/>
        <v>541.96195420500044</v>
      </c>
      <c r="JO39" s="1">
        <f t="shared" si="25"/>
        <v>37.37981840234</v>
      </c>
      <c r="JP39" s="1">
        <f t="shared" si="25"/>
        <v>1184.1536764466023</v>
      </c>
      <c r="JQ39" s="1">
        <f t="shared" si="25"/>
        <v>2217.5346862708197</v>
      </c>
      <c r="JR39" s="1">
        <f t="shared" si="25"/>
        <v>960.4854723893003</v>
      </c>
      <c r="JS39" s="1">
        <f t="shared" si="25"/>
        <v>2663.1996240000003</v>
      </c>
      <c r="JT39" s="1">
        <f t="shared" si="25"/>
        <v>2246.535709697378</v>
      </c>
      <c r="JU39" s="1">
        <f t="shared" si="25"/>
        <v>3673.2188889999998</v>
      </c>
      <c r="JV39" s="1">
        <f t="shared" si="25"/>
        <v>2468.3393639999999</v>
      </c>
      <c r="JW39" s="1">
        <f t="shared" si="25"/>
        <v>2579.5793452084786</v>
      </c>
      <c r="JX39" s="1">
        <f t="shared" si="25"/>
        <v>3648.5868480000004</v>
      </c>
      <c r="JY39" s="1">
        <f t="shared" si="25"/>
        <v>3649.4839919999999</v>
      </c>
      <c r="JZ39" s="1">
        <f t="shared" si="25"/>
        <v>5124.7639760000002</v>
      </c>
      <c r="KA39" s="1">
        <f t="shared" si="25"/>
        <v>3300.3128599999995</v>
      </c>
      <c r="KB39" s="1">
        <f t="shared" si="25"/>
        <v>5411.561514</v>
      </c>
      <c r="KC39" s="1">
        <f t="shared" si="25"/>
        <v>3687.8166000000001</v>
      </c>
      <c r="KD39" s="1">
        <f t="shared" si="25"/>
        <v>3187.294385243104</v>
      </c>
      <c r="KE39" s="1">
        <f t="shared" si="25"/>
        <v>3929.0444900000002</v>
      </c>
      <c r="KF39" s="1">
        <f t="shared" si="25"/>
        <v>5687.0091899999998</v>
      </c>
      <c r="KG39" s="1">
        <f t="shared" si="25"/>
        <v>4579.5889619999998</v>
      </c>
      <c r="KH39" s="1">
        <f t="shared" si="25"/>
        <v>4495.3379220000006</v>
      </c>
      <c r="KI39" s="1">
        <f t="shared" si="25"/>
        <v>1471.7036099999998</v>
      </c>
      <c r="KJ39" s="1">
        <f t="shared" si="25"/>
        <v>5704.4900365390404</v>
      </c>
      <c r="KK39" s="1">
        <f t="shared" si="25"/>
        <v>2843.7315140000005</v>
      </c>
      <c r="KL39" s="1">
        <f t="shared" si="25"/>
        <v>3083.1260128980025</v>
      </c>
      <c r="KM39" s="1">
        <f t="shared" si="25"/>
        <v>57.77924368413538</v>
      </c>
      <c r="KN39" s="1">
        <f t="shared" si="25"/>
        <v>70.130209736399976</v>
      </c>
      <c r="KO39" s="1">
        <f t="shared" si="25"/>
        <v>64.816457940174359</v>
      </c>
      <c r="KP39" s="1">
        <f t="shared" si="25"/>
        <v>99.776774351989729</v>
      </c>
      <c r="KQ39" s="1">
        <f t="shared" si="25"/>
        <v>156.25423658322052</v>
      </c>
      <c r="KR39" s="1">
        <f t="shared" si="25"/>
        <v>144.87170645303078</v>
      </c>
      <c r="KS39" s="1">
        <f t="shared" si="25"/>
        <v>52.011130678738454</v>
      </c>
      <c r="KT39" s="1">
        <f t="shared" si="25"/>
        <v>53.251994942835886</v>
      </c>
      <c r="KU39" s="1">
        <f t="shared" si="25"/>
        <v>57.16121589748203</v>
      </c>
      <c r="KV39" s="1">
        <f t="shared" si="25"/>
        <v>45.408271221897415</v>
      </c>
      <c r="KW39" s="1">
        <f t="shared" si="25"/>
        <v>74.108541487880487</v>
      </c>
      <c r="KX39" s="1">
        <f t="shared" si="25"/>
        <v>53.123400464410267</v>
      </c>
      <c r="KY39" s="1">
        <f t="shared" si="25"/>
        <v>877.9960907084004</v>
      </c>
      <c r="KZ39" s="1">
        <f t="shared" si="25"/>
        <v>51.675705886143597</v>
      </c>
      <c r="LA39" s="1">
        <f t="shared" si="25"/>
        <v>33.819813154261539</v>
      </c>
      <c r="LB39" s="1">
        <f t="shared" si="25"/>
        <v>41.731123065056408</v>
      </c>
      <c r="LC39" s="1">
        <f t="shared" si="25"/>
        <v>66.597329793523073</v>
      </c>
      <c r="LD39" s="1">
        <f t="shared" si="25"/>
        <v>42.651206602107692</v>
      </c>
      <c r="LE39" s="1">
        <f t="shared" si="25"/>
        <v>121.04401772971789</v>
      </c>
      <c r="LF39" s="1">
        <f t="shared" si="25"/>
        <v>1300.254857579999</v>
      </c>
      <c r="LG39" s="1">
        <f t="shared" si="25"/>
        <v>2390.6195250476003</v>
      </c>
      <c r="LH39" s="1">
        <f t="shared" si="25"/>
        <v>2416.8691380478413</v>
      </c>
      <c r="LI39" s="1">
        <f t="shared" si="25"/>
        <v>1410.4390020000001</v>
      </c>
      <c r="LJ39" s="1">
        <f t="shared" si="25"/>
        <v>182.46354776800032</v>
      </c>
      <c r="LK39" s="1">
        <f t="shared" si="25"/>
        <v>816.27679399979922</v>
      </c>
      <c r="LL39" s="1">
        <f t="shared" ref="LL39:ND39" si="26">LL27*LL13</f>
        <v>468.24225357179995</v>
      </c>
      <c r="LM39" s="1">
        <f t="shared" si="26"/>
        <v>397.2891756181989</v>
      </c>
      <c r="LN39" s="1">
        <f t="shared" si="26"/>
        <v>37.090243874907678</v>
      </c>
      <c r="LO39" s="1">
        <f t="shared" si="26"/>
        <v>72.460740501942027</v>
      </c>
      <c r="LP39" s="1">
        <f t="shared" si="26"/>
        <v>35.649927200920402</v>
      </c>
      <c r="LQ39" s="1">
        <f t="shared" si="26"/>
        <v>35.565980445032125</v>
      </c>
      <c r="LR39" s="1">
        <f t="shared" si="26"/>
        <v>72.480870851971005</v>
      </c>
      <c r="LS39" s="1">
        <f t="shared" si="26"/>
        <v>4522.8607378373135</v>
      </c>
      <c r="LT39" s="1">
        <f t="shared" si="26"/>
        <v>211.77140281688708</v>
      </c>
      <c r="LU39" s="1">
        <f t="shared" si="26"/>
        <v>3928.0556320000001</v>
      </c>
      <c r="LV39" s="1">
        <f t="shared" si="26"/>
        <v>1275.3042829838346</v>
      </c>
      <c r="LW39" s="1">
        <f t="shared" si="26"/>
        <v>1466.2052049725655</v>
      </c>
      <c r="LX39" s="1">
        <f t="shared" si="26"/>
        <v>3421.68426</v>
      </c>
      <c r="LY39" s="1">
        <f t="shared" si="26"/>
        <v>3300.8838565206511</v>
      </c>
      <c r="LZ39" s="1">
        <f t="shared" si="26"/>
        <v>3395.0048921071598</v>
      </c>
      <c r="MA39" s="1">
        <f t="shared" si="26"/>
        <v>822.80443099241734</v>
      </c>
      <c r="MB39" s="1">
        <f t="shared" si="26"/>
        <v>4605.1794236593587</v>
      </c>
      <c r="MC39" s="1">
        <f t="shared" si="26"/>
        <v>112.61049107823482</v>
      </c>
      <c r="MD39" s="1">
        <f t="shared" si="26"/>
        <v>180.05098862357397</v>
      </c>
      <c r="ME39" s="1">
        <f t="shared" si="26"/>
        <v>236.40178767973919</v>
      </c>
      <c r="MF39" s="1">
        <f t="shared" si="26"/>
        <v>115.47179237477391</v>
      </c>
      <c r="MG39" s="1">
        <f t="shared" si="26"/>
        <v>3717.3000959999999</v>
      </c>
      <c r="MH39" s="1">
        <f t="shared" si="26"/>
        <v>3672.0750789999997</v>
      </c>
      <c r="MI39" s="1">
        <f t="shared" si="26"/>
        <v>1242.327462</v>
      </c>
      <c r="MJ39" s="1">
        <f t="shared" si="26"/>
        <v>3092.7949294402188</v>
      </c>
      <c r="MK39" s="1">
        <f t="shared" si="26"/>
        <v>1414.3822808513949</v>
      </c>
      <c r="ML39" s="1">
        <f t="shared" si="26"/>
        <v>2266.8050566639176</v>
      </c>
      <c r="MM39" s="1">
        <f t="shared" si="26"/>
        <v>8030.3865940764035</v>
      </c>
      <c r="MN39" s="1">
        <f t="shared" si="26"/>
        <v>45.825542238070234</v>
      </c>
      <c r="MO39" s="1">
        <f t="shared" si="26"/>
        <v>32.246336714032999</v>
      </c>
      <c r="MP39" s="1">
        <f t="shared" si="26"/>
        <v>38.82507563110368</v>
      </c>
      <c r="MQ39" s="1">
        <f t="shared" si="26"/>
        <v>92.662574410393304</v>
      </c>
      <c r="MR39" s="1">
        <f t="shared" si="26"/>
        <v>670.89165894621692</v>
      </c>
      <c r="MS39" s="1">
        <f t="shared" si="26"/>
        <v>130.9791657641855</v>
      </c>
      <c r="MT39" s="1">
        <f t="shared" si="26"/>
        <v>1118.1737500000002</v>
      </c>
      <c r="MU39" s="1">
        <f t="shared" si="26"/>
        <v>89.809811758901859</v>
      </c>
      <c r="MV39" s="1">
        <f t="shared" si="26"/>
        <v>868.842101699262</v>
      </c>
      <c r="MW39" s="1">
        <f t="shared" si="26"/>
        <v>2411.5835950000001</v>
      </c>
      <c r="MX39" s="1">
        <f t="shared" si="26"/>
        <v>2177.2069110000002</v>
      </c>
      <c r="MY39" s="1">
        <f t="shared" si="26"/>
        <v>61.765625254804007</v>
      </c>
      <c r="MZ39" s="1">
        <f t="shared" si="26"/>
        <v>179.75628323048966</v>
      </c>
      <c r="NA39" s="1">
        <f t="shared" si="26"/>
        <v>114.04652</v>
      </c>
      <c r="NB39" s="1">
        <f t="shared" si="26"/>
        <v>956.68739956259003</v>
      </c>
      <c r="NC39" s="1">
        <f t="shared" si="26"/>
        <v>1446.4608135862461</v>
      </c>
      <c r="ND39" s="1">
        <f t="shared" si="26"/>
        <v>2305.1230440000004</v>
      </c>
      <c r="NE39" s="41">
        <f>SUM(D39:ND39)</f>
        <v>725719.09115162329</v>
      </c>
      <c r="NF39" s="1">
        <v>725719.76</v>
      </c>
    </row>
    <row r="40" spans="1:374" hidden="1">
      <c r="A40" s="1" t="s">
        <v>398</v>
      </c>
      <c r="D40" s="1">
        <f>D16*D13</f>
        <v>4364.3282219999992</v>
      </c>
      <c r="E40" s="1">
        <f t="shared" ref="E40:BP40" si="27">E16*E13</f>
        <v>3473.5776589999996</v>
      </c>
      <c r="F40" s="1">
        <f t="shared" si="27"/>
        <v>3928.748325</v>
      </c>
      <c r="G40" s="1">
        <f t="shared" si="27"/>
        <v>3512.6286</v>
      </c>
      <c r="H40" s="1">
        <f t="shared" si="27"/>
        <v>3518.7802259999999</v>
      </c>
      <c r="I40" s="1">
        <f t="shared" si="27"/>
        <v>2132.8207950000001</v>
      </c>
      <c r="J40" s="1">
        <f t="shared" si="27"/>
        <v>3978.5483499999996</v>
      </c>
      <c r="K40" s="1">
        <f t="shared" si="27"/>
        <v>3553.6227000000003</v>
      </c>
      <c r="L40" s="1">
        <f t="shared" si="27"/>
        <v>3451.4816599999999</v>
      </c>
      <c r="M40" s="1">
        <f t="shared" si="27"/>
        <v>4808.1919059999991</v>
      </c>
      <c r="N40" s="1">
        <f t="shared" si="27"/>
        <v>2918.2555000000002</v>
      </c>
      <c r="O40" s="1">
        <f t="shared" si="27"/>
        <v>2674.6127759999999</v>
      </c>
      <c r="P40" s="1">
        <f t="shared" si="27"/>
        <v>2843.87167</v>
      </c>
      <c r="Q40" s="1">
        <f t="shared" si="27"/>
        <v>4568.9166859999996</v>
      </c>
      <c r="R40" s="1">
        <f t="shared" si="27"/>
        <v>2079.7510320000001</v>
      </c>
      <c r="S40" s="1">
        <f t="shared" si="27"/>
        <v>3666.7859760000001</v>
      </c>
      <c r="T40" s="1">
        <f t="shared" si="27"/>
        <v>3869.611934</v>
      </c>
      <c r="U40" s="1">
        <f t="shared" si="27"/>
        <v>3498.7760919999996</v>
      </c>
      <c r="V40" s="1">
        <f t="shared" si="27"/>
        <v>3559.2319279999997</v>
      </c>
      <c r="W40" s="1">
        <f t="shared" si="27"/>
        <v>3510.9521640000003</v>
      </c>
      <c r="X40" s="1">
        <f t="shared" si="27"/>
        <v>3375.250125</v>
      </c>
      <c r="Y40" s="1">
        <f t="shared" si="27"/>
        <v>4583.2267039999997</v>
      </c>
      <c r="Z40" s="1">
        <f t="shared" si="27"/>
        <v>4748.8224999999993</v>
      </c>
      <c r="AA40" s="1">
        <f t="shared" si="27"/>
        <v>1125.3532399999999</v>
      </c>
      <c r="AB40" s="1">
        <f t="shared" si="27"/>
        <v>1000.1522699999999</v>
      </c>
      <c r="AC40" s="1">
        <f t="shared" si="27"/>
        <v>874.62450000000001</v>
      </c>
      <c r="AD40" s="1">
        <f t="shared" si="27"/>
        <v>527.49959000000001</v>
      </c>
      <c r="AE40" s="1">
        <f t="shared" si="27"/>
        <v>1123.19974</v>
      </c>
      <c r="AF40" s="1">
        <f t="shared" si="27"/>
        <v>758.31505000000004</v>
      </c>
      <c r="AG40" s="1">
        <f t="shared" si="27"/>
        <v>1504.4103700000001</v>
      </c>
      <c r="AH40" s="1">
        <f t="shared" si="27"/>
        <v>0</v>
      </c>
      <c r="AI40" s="1">
        <f t="shared" si="27"/>
        <v>0</v>
      </c>
      <c r="AJ40" s="1">
        <f t="shared" si="27"/>
        <v>1703.6132460000001</v>
      </c>
      <c r="AK40" s="1">
        <f t="shared" si="27"/>
        <v>1702.37392</v>
      </c>
      <c r="AL40" s="1">
        <f t="shared" si="27"/>
        <v>1511.0096800000001</v>
      </c>
      <c r="AM40" s="1">
        <f t="shared" si="27"/>
        <v>2224.3389099999999</v>
      </c>
      <c r="AN40" s="1">
        <f t="shared" si="27"/>
        <v>245.06160000000003</v>
      </c>
      <c r="AO40" s="1">
        <f t="shared" si="27"/>
        <v>1874.6594139999997</v>
      </c>
      <c r="AP40" s="1">
        <f t="shared" si="27"/>
        <v>480.74880000000002</v>
      </c>
      <c r="AQ40" s="1">
        <f t="shared" si="27"/>
        <v>576.40800000000002</v>
      </c>
      <c r="AR40" s="1">
        <f t="shared" si="27"/>
        <v>2878.117236</v>
      </c>
      <c r="AS40" s="1">
        <f t="shared" si="27"/>
        <v>0</v>
      </c>
      <c r="AT40" s="1">
        <f t="shared" si="27"/>
        <v>1250.2503900000002</v>
      </c>
      <c r="AU40" s="1">
        <f t="shared" si="27"/>
        <v>6594.6858119999997</v>
      </c>
      <c r="AV40" s="1">
        <f t="shared" si="27"/>
        <v>1606.878168</v>
      </c>
      <c r="AW40" s="1">
        <f t="shared" si="27"/>
        <v>533.09051999999997</v>
      </c>
      <c r="AX40" s="1">
        <f t="shared" si="27"/>
        <v>1373.1112500000002</v>
      </c>
      <c r="AY40" s="1">
        <f t="shared" si="27"/>
        <v>3373.5268799999999</v>
      </c>
      <c r="AZ40" s="1">
        <f t="shared" si="27"/>
        <v>2498.6102399999995</v>
      </c>
      <c r="BA40" s="1">
        <f t="shared" si="27"/>
        <v>1580.39994</v>
      </c>
      <c r="BB40" s="1">
        <f t="shared" si="27"/>
        <v>2748.1441799999998</v>
      </c>
      <c r="BC40" s="1">
        <f t="shared" si="27"/>
        <v>3887.5221000000006</v>
      </c>
      <c r="BD40" s="1">
        <f t="shared" si="27"/>
        <v>1489.45254</v>
      </c>
      <c r="BE40" s="1">
        <f t="shared" si="27"/>
        <v>5053.2825599999996</v>
      </c>
      <c r="BF40" s="1">
        <f t="shared" si="27"/>
        <v>2001.4926499999999</v>
      </c>
      <c r="BG40" s="1">
        <f t="shared" si="27"/>
        <v>1563.1866319999999</v>
      </c>
      <c r="BH40" s="1">
        <f t="shared" si="27"/>
        <v>1755.0711659999999</v>
      </c>
      <c r="BI40" s="1">
        <f t="shared" si="27"/>
        <v>1081.633883</v>
      </c>
      <c r="BJ40" s="1">
        <f t="shared" si="27"/>
        <v>3502.5831200000002</v>
      </c>
      <c r="BK40" s="1">
        <f t="shared" si="27"/>
        <v>4682.9568599999993</v>
      </c>
      <c r="BL40" s="1">
        <f t="shared" si="27"/>
        <v>3958.2071040000005</v>
      </c>
      <c r="BM40" s="1">
        <f t="shared" si="27"/>
        <v>2875.0706100000002</v>
      </c>
      <c r="BN40" s="1">
        <f t="shared" si="27"/>
        <v>4033.8332920000003</v>
      </c>
      <c r="BO40" s="1">
        <f t="shared" si="27"/>
        <v>3005.0542499999997</v>
      </c>
      <c r="BP40" s="1">
        <f t="shared" si="27"/>
        <v>2614.1059720000003</v>
      </c>
      <c r="BQ40" s="1">
        <f t="shared" ref="BQ40:EB40" si="28">BQ16*BQ13</f>
        <v>2660.3337400000005</v>
      </c>
      <c r="BR40" s="1">
        <f t="shared" si="28"/>
        <v>3052.987905</v>
      </c>
      <c r="BS40" s="1">
        <f t="shared" si="28"/>
        <v>4435.4552159999994</v>
      </c>
      <c r="BT40" s="1">
        <f t="shared" si="28"/>
        <v>10071.4131</v>
      </c>
      <c r="BU40" s="1">
        <f t="shared" si="28"/>
        <v>3133.7449980000001</v>
      </c>
      <c r="BV40" s="1">
        <f t="shared" si="28"/>
        <v>6925.7121440000001</v>
      </c>
      <c r="BW40" s="1">
        <f t="shared" si="28"/>
        <v>4551.1201979999996</v>
      </c>
      <c r="BX40" s="1">
        <f t="shared" si="28"/>
        <v>4094.8836479999995</v>
      </c>
      <c r="BY40" s="1">
        <f t="shared" si="28"/>
        <v>6857.9633880000001</v>
      </c>
      <c r="BZ40" s="1">
        <f t="shared" si="28"/>
        <v>5694.9142039999997</v>
      </c>
      <c r="CA40" s="1">
        <f t="shared" si="28"/>
        <v>7446.3592320000007</v>
      </c>
      <c r="CB40" s="1">
        <f t="shared" si="28"/>
        <v>5088.7304719999993</v>
      </c>
      <c r="CC40" s="1">
        <f t="shared" si="28"/>
        <v>4708.9130400000004</v>
      </c>
      <c r="CD40" s="1">
        <f t="shared" si="28"/>
        <v>4637.7304049999993</v>
      </c>
      <c r="CE40" s="1">
        <f t="shared" si="28"/>
        <v>3833.4422999999992</v>
      </c>
      <c r="CF40" s="1">
        <f t="shared" si="28"/>
        <v>5749.5703159999994</v>
      </c>
      <c r="CG40" s="1">
        <f t="shared" si="28"/>
        <v>3071.6042399999997</v>
      </c>
      <c r="CH40" s="1">
        <f t="shared" si="28"/>
        <v>7603.8492240000005</v>
      </c>
      <c r="CI40" s="1">
        <f t="shared" si="28"/>
        <v>4056.3848239999998</v>
      </c>
      <c r="CJ40" s="1">
        <f t="shared" si="28"/>
        <v>1305.3869459999999</v>
      </c>
      <c r="CK40" s="1">
        <f t="shared" si="28"/>
        <v>2236.8138800000002</v>
      </c>
      <c r="CL40" s="1">
        <f t="shared" si="28"/>
        <v>1687.113417</v>
      </c>
      <c r="CM40" s="1">
        <f t="shared" si="28"/>
        <v>1215.4737599999999</v>
      </c>
      <c r="CN40" s="1">
        <f t="shared" si="28"/>
        <v>2240.7159430000002</v>
      </c>
      <c r="CO40" s="1">
        <f t="shared" si="28"/>
        <v>2089.2256020000004</v>
      </c>
      <c r="CP40" s="1">
        <f t="shared" si="28"/>
        <v>847.92288099999996</v>
      </c>
      <c r="CQ40" s="1">
        <f t="shared" si="28"/>
        <v>1020.7258999999999</v>
      </c>
      <c r="CR40" s="1">
        <f t="shared" si="28"/>
        <v>2376.8690999999999</v>
      </c>
      <c r="CS40" s="1">
        <f t="shared" si="28"/>
        <v>3884.4651480000002</v>
      </c>
      <c r="CT40" s="1">
        <f t="shared" si="28"/>
        <v>1960.8417569999999</v>
      </c>
      <c r="CU40" s="1">
        <f t="shared" si="28"/>
        <v>3624.6044310000002</v>
      </c>
      <c r="CV40" s="1">
        <f t="shared" si="28"/>
        <v>2948.7833560000004</v>
      </c>
      <c r="CW40" s="1">
        <f t="shared" si="28"/>
        <v>3251.3858319999999</v>
      </c>
      <c r="CX40" s="1">
        <f t="shared" si="28"/>
        <v>2486.2854600000001</v>
      </c>
      <c r="CY40" s="1">
        <f t="shared" si="28"/>
        <v>0</v>
      </c>
      <c r="CZ40" s="1">
        <f t="shared" si="28"/>
        <v>0</v>
      </c>
      <c r="DA40" s="1">
        <f t="shared" si="28"/>
        <v>2374.4586239999999</v>
      </c>
      <c r="DB40" s="1">
        <f t="shared" si="28"/>
        <v>3222.7563139999997</v>
      </c>
      <c r="DC40" s="1">
        <f t="shared" si="28"/>
        <v>2919.725915</v>
      </c>
      <c r="DD40" s="1">
        <f t="shared" si="28"/>
        <v>3155.4319999999998</v>
      </c>
      <c r="DE40" s="1">
        <f t="shared" si="28"/>
        <v>1767.7665250000002</v>
      </c>
      <c r="DF40" s="1">
        <f t="shared" si="28"/>
        <v>3548.7785520000002</v>
      </c>
      <c r="DG40" s="1">
        <f t="shared" si="28"/>
        <v>3161.5353</v>
      </c>
      <c r="DH40" s="1">
        <f t="shared" si="28"/>
        <v>3090.96576</v>
      </c>
      <c r="DI40" s="1">
        <f t="shared" si="28"/>
        <v>1778.7195000000002</v>
      </c>
      <c r="DJ40" s="1">
        <f t="shared" si="28"/>
        <v>3253.1949800000002</v>
      </c>
      <c r="DK40" s="1">
        <f t="shared" si="28"/>
        <v>3840.8480550000004</v>
      </c>
      <c r="DL40" s="1">
        <f t="shared" si="28"/>
        <v>4762.3864320000002</v>
      </c>
      <c r="DM40" s="1">
        <f t="shared" si="28"/>
        <v>3688.981632</v>
      </c>
      <c r="DN40" s="1">
        <f t="shared" si="28"/>
        <v>4386.9473199999993</v>
      </c>
      <c r="DO40" s="1">
        <f t="shared" si="28"/>
        <v>4380.6316219999999</v>
      </c>
      <c r="DP40" s="1">
        <f t="shared" si="28"/>
        <v>4637.6832599999998</v>
      </c>
      <c r="DQ40" s="1">
        <f t="shared" si="28"/>
        <v>1065.8015359999999</v>
      </c>
      <c r="DR40" s="1">
        <f t="shared" si="28"/>
        <v>877.49847999999997</v>
      </c>
      <c r="DS40" s="1">
        <f t="shared" si="28"/>
        <v>942.76319999999998</v>
      </c>
      <c r="DT40" s="1">
        <f t="shared" si="28"/>
        <v>1595.6009599999998</v>
      </c>
      <c r="DU40" s="1">
        <f t="shared" si="28"/>
        <v>1435.7871</v>
      </c>
      <c r="DV40" s="1">
        <f t="shared" si="28"/>
        <v>1587.2486700000002</v>
      </c>
      <c r="DW40" s="1">
        <f t="shared" si="28"/>
        <v>1887.8800570000003</v>
      </c>
      <c r="DX40" s="1">
        <f t="shared" si="28"/>
        <v>0</v>
      </c>
      <c r="DY40" s="1">
        <f t="shared" si="28"/>
        <v>1576.5753499999998</v>
      </c>
      <c r="DZ40" s="1">
        <f t="shared" si="28"/>
        <v>2942.2069000000001</v>
      </c>
      <c r="EA40" s="1">
        <f t="shared" si="28"/>
        <v>2645.28</v>
      </c>
      <c r="EB40" s="1">
        <f t="shared" si="28"/>
        <v>0</v>
      </c>
      <c r="EC40" s="1">
        <f t="shared" ref="EC40:GN40" si="29">EC16*EC13</f>
        <v>0</v>
      </c>
      <c r="ED40" s="1">
        <f t="shared" si="29"/>
        <v>4886.2074899999998</v>
      </c>
      <c r="EE40" s="1">
        <f t="shared" si="29"/>
        <v>0</v>
      </c>
      <c r="EF40" s="1">
        <f t="shared" si="29"/>
        <v>0</v>
      </c>
      <c r="EG40" s="1">
        <f t="shared" si="29"/>
        <v>2598.6874200000002</v>
      </c>
      <c r="EH40" s="1">
        <f t="shared" si="29"/>
        <v>908.68913599999996</v>
      </c>
      <c r="EI40" s="1">
        <f t="shared" si="29"/>
        <v>0</v>
      </c>
      <c r="EJ40" s="1">
        <f t="shared" si="29"/>
        <v>0</v>
      </c>
      <c r="EK40" s="1">
        <f t="shared" si="29"/>
        <v>2581.6177119999998</v>
      </c>
      <c r="EL40" s="1">
        <f t="shared" si="29"/>
        <v>2120.0446400000001</v>
      </c>
      <c r="EM40" s="1">
        <f t="shared" si="29"/>
        <v>2722.1808959999998</v>
      </c>
      <c r="EN40" s="1">
        <f t="shared" si="29"/>
        <v>2973.0428339999999</v>
      </c>
      <c r="EO40" s="1">
        <f t="shared" si="29"/>
        <v>2803.8581800000002</v>
      </c>
      <c r="EP40" s="1">
        <f t="shared" si="29"/>
        <v>3953.4609999999998</v>
      </c>
      <c r="EQ40" s="1">
        <f t="shared" si="29"/>
        <v>5871.3721750000004</v>
      </c>
      <c r="ER40" s="1">
        <f t="shared" si="29"/>
        <v>3493.2879160000002</v>
      </c>
      <c r="ES40" s="1">
        <f t="shared" si="29"/>
        <v>3837.4432200000006</v>
      </c>
      <c r="ET40" s="1">
        <f t="shared" si="29"/>
        <v>1322.3433600000003</v>
      </c>
      <c r="EU40" s="1">
        <f t="shared" si="29"/>
        <v>1478.9493400000001</v>
      </c>
      <c r="EV40" s="1">
        <f t="shared" si="29"/>
        <v>963.18798000000015</v>
      </c>
      <c r="EW40" s="1">
        <f t="shared" si="29"/>
        <v>2341.0736499999998</v>
      </c>
      <c r="EX40" s="1">
        <f t="shared" si="29"/>
        <v>2626.3731899999998</v>
      </c>
      <c r="EY40" s="1">
        <f t="shared" si="29"/>
        <v>2199.3680829999998</v>
      </c>
      <c r="EZ40" s="1">
        <f t="shared" si="29"/>
        <v>3147.7616429999994</v>
      </c>
      <c r="FA40" s="1">
        <f t="shared" si="29"/>
        <v>3877.7004489999999</v>
      </c>
      <c r="FB40" s="1">
        <f t="shared" si="29"/>
        <v>4131.0957959999996</v>
      </c>
      <c r="FC40" s="1">
        <f t="shared" si="29"/>
        <v>4257.2457499999991</v>
      </c>
      <c r="FD40" s="1">
        <f t="shared" si="29"/>
        <v>3993.9793919999997</v>
      </c>
      <c r="FE40" s="1">
        <f t="shared" si="29"/>
        <v>4744.9603590000006</v>
      </c>
      <c r="FF40" s="1">
        <f t="shared" si="29"/>
        <v>3683.0372039999997</v>
      </c>
      <c r="FG40" s="1">
        <f t="shared" si="29"/>
        <v>3811.5138099999999</v>
      </c>
      <c r="FH40" s="1">
        <f t="shared" si="29"/>
        <v>4753.4715119999992</v>
      </c>
      <c r="FI40" s="1">
        <f t="shared" si="29"/>
        <v>7839.1508719999993</v>
      </c>
      <c r="FJ40" s="1">
        <f t="shared" si="29"/>
        <v>4273.1171089999998</v>
      </c>
      <c r="FK40" s="1">
        <f t="shared" si="29"/>
        <v>0</v>
      </c>
      <c r="FL40" s="1">
        <f t="shared" si="29"/>
        <v>0</v>
      </c>
      <c r="FM40" s="1">
        <f t="shared" si="29"/>
        <v>0</v>
      </c>
      <c r="FN40" s="1">
        <f t="shared" si="29"/>
        <v>0</v>
      </c>
      <c r="FO40" s="1">
        <f t="shared" si="29"/>
        <v>2757.0202830000003</v>
      </c>
      <c r="FP40" s="1">
        <f t="shared" si="29"/>
        <v>2377.4788920000001</v>
      </c>
      <c r="FQ40" s="1">
        <f t="shared" si="29"/>
        <v>3507.6523519999996</v>
      </c>
      <c r="FR40" s="1">
        <f t="shared" si="29"/>
        <v>2873.6998910000002</v>
      </c>
      <c r="FS40" s="1">
        <f t="shared" si="29"/>
        <v>3498.0257280000001</v>
      </c>
      <c r="FT40" s="1">
        <f t="shared" si="29"/>
        <v>2558.2735600000001</v>
      </c>
      <c r="FU40" s="1">
        <f t="shared" si="29"/>
        <v>4252.4178999999995</v>
      </c>
      <c r="FV40" s="1">
        <f t="shared" si="29"/>
        <v>3629.9255739999999</v>
      </c>
      <c r="FW40" s="1">
        <f t="shared" si="29"/>
        <v>2623.1580720000002</v>
      </c>
      <c r="FX40" s="1">
        <f t="shared" si="29"/>
        <v>2972.1048000000001</v>
      </c>
      <c r="FY40" s="1">
        <f t="shared" si="29"/>
        <v>3527.2960840000001</v>
      </c>
      <c r="FZ40" s="1">
        <f t="shared" si="29"/>
        <v>2695.5397800000001</v>
      </c>
      <c r="GA40" s="1">
        <f t="shared" si="29"/>
        <v>1521.3597049999998</v>
      </c>
      <c r="GB40" s="1">
        <f t="shared" si="29"/>
        <v>680.05453599999998</v>
      </c>
      <c r="GC40" s="1">
        <f t="shared" si="29"/>
        <v>2911.7010999999993</v>
      </c>
      <c r="GD40" s="1">
        <f t="shared" si="29"/>
        <v>1627.9770599999999</v>
      </c>
      <c r="GE40" s="1">
        <f t="shared" si="29"/>
        <v>875.75499000000002</v>
      </c>
      <c r="GF40" s="1">
        <f t="shared" si="29"/>
        <v>1254.5653500000001</v>
      </c>
      <c r="GG40" s="1">
        <f t="shared" si="29"/>
        <v>844.17619000000002</v>
      </c>
      <c r="GH40" s="1">
        <f t="shared" si="29"/>
        <v>1732.20145</v>
      </c>
      <c r="GI40" s="1">
        <f t="shared" si="29"/>
        <v>1068.3817839999999</v>
      </c>
      <c r="GJ40" s="1">
        <f t="shared" si="29"/>
        <v>5390.8565449999996</v>
      </c>
      <c r="GK40" s="1">
        <f t="shared" si="29"/>
        <v>2801.5959560000001</v>
      </c>
      <c r="GL40" s="1">
        <f t="shared" si="29"/>
        <v>3352.3604</v>
      </c>
      <c r="GM40" s="1">
        <f t="shared" si="29"/>
        <v>4210.6558409999998</v>
      </c>
      <c r="GN40" s="1">
        <f t="shared" si="29"/>
        <v>2047.0687939999998</v>
      </c>
      <c r="GO40" s="1">
        <f t="shared" ref="GO40:IZ40" si="30">GO16*GO13</f>
        <v>1482.5643600000001</v>
      </c>
      <c r="GP40" s="1">
        <f t="shared" si="30"/>
        <v>619.0343519999999</v>
      </c>
      <c r="GQ40" s="1">
        <f t="shared" si="30"/>
        <v>2109.4337800000003</v>
      </c>
      <c r="GR40" s="1">
        <f t="shared" si="30"/>
        <v>1743.4397959999999</v>
      </c>
      <c r="GS40" s="1">
        <f t="shared" si="30"/>
        <v>1160.95886</v>
      </c>
      <c r="GT40" s="1">
        <f t="shared" si="30"/>
        <v>1196.4180959999999</v>
      </c>
      <c r="GU40" s="1">
        <f t="shared" si="30"/>
        <v>1013.7225400000001</v>
      </c>
      <c r="GV40" s="1">
        <f t="shared" si="30"/>
        <v>1120.9679050000002</v>
      </c>
      <c r="GW40" s="1">
        <f t="shared" si="30"/>
        <v>1013.6940440000001</v>
      </c>
      <c r="GX40" s="1">
        <f t="shared" si="30"/>
        <v>942.37018200000011</v>
      </c>
      <c r="GY40" s="1">
        <f t="shared" si="30"/>
        <v>1105.859612</v>
      </c>
      <c r="GZ40" s="1">
        <f t="shared" si="30"/>
        <v>4488.2439839999997</v>
      </c>
      <c r="HA40" s="1">
        <f t="shared" si="30"/>
        <v>3724.1376479999999</v>
      </c>
      <c r="HB40" s="1">
        <f t="shared" si="30"/>
        <v>3669.4571940000001</v>
      </c>
      <c r="HC40" s="1">
        <f t="shared" si="30"/>
        <v>4108.9201999999996</v>
      </c>
      <c r="HD40" s="1">
        <f t="shared" si="30"/>
        <v>3614.1242930000003</v>
      </c>
      <c r="HE40" s="1">
        <f t="shared" si="30"/>
        <v>2329.8447420000002</v>
      </c>
      <c r="HF40" s="1">
        <f t="shared" si="30"/>
        <v>3214.4422079999999</v>
      </c>
      <c r="HG40" s="1">
        <f t="shared" si="30"/>
        <v>4132.4721599999993</v>
      </c>
      <c r="HH40" s="1">
        <f t="shared" si="30"/>
        <v>7033.2276000000002</v>
      </c>
      <c r="HI40" s="1">
        <f t="shared" si="30"/>
        <v>2429.3164830000001</v>
      </c>
      <c r="HJ40" s="1">
        <f t="shared" si="30"/>
        <v>1773.5713199999998</v>
      </c>
      <c r="HK40" s="1">
        <f t="shared" si="30"/>
        <v>4523.3576499999999</v>
      </c>
      <c r="HL40" s="1">
        <f t="shared" si="30"/>
        <v>1004.2119929999999</v>
      </c>
      <c r="HM40" s="1">
        <f t="shared" si="30"/>
        <v>5602.8199709999999</v>
      </c>
      <c r="HN40" s="1">
        <f t="shared" si="30"/>
        <v>5585.0636099999992</v>
      </c>
      <c r="HO40" s="1">
        <f t="shared" si="30"/>
        <v>4042.3962899999992</v>
      </c>
      <c r="HP40" s="1">
        <f t="shared" si="30"/>
        <v>3822.3344189999998</v>
      </c>
      <c r="HQ40" s="1">
        <f t="shared" si="30"/>
        <v>4845.6743759999999</v>
      </c>
      <c r="HR40" s="1">
        <f t="shared" si="30"/>
        <v>2346.663039</v>
      </c>
      <c r="HS40" s="1">
        <f t="shared" si="30"/>
        <v>3555.4612160000001</v>
      </c>
      <c r="HT40" s="1">
        <f t="shared" si="30"/>
        <v>3289.3127399999998</v>
      </c>
      <c r="HU40" s="1">
        <f t="shared" si="30"/>
        <v>6251.2283749999997</v>
      </c>
      <c r="HV40" s="1">
        <f t="shared" si="30"/>
        <v>4974.5692639999997</v>
      </c>
      <c r="HW40" s="1">
        <f t="shared" si="30"/>
        <v>1543.2817500000001</v>
      </c>
      <c r="HX40" s="1">
        <f t="shared" si="30"/>
        <v>2111.7175200000001</v>
      </c>
      <c r="HY40" s="1">
        <f t="shared" si="30"/>
        <v>3031.9324800000004</v>
      </c>
      <c r="HZ40" s="1">
        <f t="shared" si="30"/>
        <v>3497.1870999999996</v>
      </c>
      <c r="IA40" s="1">
        <f t="shared" si="30"/>
        <v>957.82738799999993</v>
      </c>
      <c r="IB40" s="1">
        <f t="shared" si="30"/>
        <v>954.31177600000001</v>
      </c>
      <c r="IC40" s="1">
        <f t="shared" si="30"/>
        <v>1868.3393300000002</v>
      </c>
      <c r="ID40" s="1">
        <f t="shared" si="30"/>
        <v>1448.4950200000001</v>
      </c>
      <c r="IE40" s="1">
        <f t="shared" si="30"/>
        <v>999.84476000000006</v>
      </c>
      <c r="IF40" s="1">
        <f t="shared" si="30"/>
        <v>1068.2564600000001</v>
      </c>
      <c r="IG40" s="1">
        <f t="shared" si="30"/>
        <v>942.79390000000012</v>
      </c>
      <c r="IH40" s="1">
        <f t="shared" si="30"/>
        <v>0</v>
      </c>
      <c r="II40" s="1">
        <f t="shared" si="30"/>
        <v>0</v>
      </c>
      <c r="IJ40" s="1">
        <f t="shared" si="30"/>
        <v>0</v>
      </c>
      <c r="IK40" s="1">
        <f t="shared" si="30"/>
        <v>0</v>
      </c>
      <c r="IL40" s="1">
        <f t="shared" si="30"/>
        <v>0</v>
      </c>
      <c r="IM40" s="1">
        <f t="shared" si="30"/>
        <v>4260.3685839999998</v>
      </c>
      <c r="IN40" s="1">
        <f t="shared" si="30"/>
        <v>3133.7046399999999</v>
      </c>
      <c r="IO40" s="1">
        <f t="shared" si="30"/>
        <v>2588.79765</v>
      </c>
      <c r="IP40" s="1">
        <f t="shared" si="30"/>
        <v>3782.4935399999995</v>
      </c>
      <c r="IQ40" s="1">
        <f t="shared" si="30"/>
        <v>2243.0917320000003</v>
      </c>
      <c r="IR40" s="1">
        <f t="shared" si="30"/>
        <v>2749.7011160000002</v>
      </c>
      <c r="IS40" s="1">
        <f t="shared" si="30"/>
        <v>4974.836464</v>
      </c>
      <c r="IT40" s="1">
        <f t="shared" si="30"/>
        <v>3317.8426180000001</v>
      </c>
      <c r="IU40" s="1">
        <f t="shared" si="30"/>
        <v>2499.018188</v>
      </c>
      <c r="IV40" s="1">
        <f t="shared" si="30"/>
        <v>2621.6105379999999</v>
      </c>
      <c r="IW40" s="1">
        <f t="shared" si="30"/>
        <v>2525.8311880000006</v>
      </c>
      <c r="IX40" s="1">
        <f t="shared" si="30"/>
        <v>2928.9746659999996</v>
      </c>
      <c r="IY40" s="1">
        <f t="shared" si="30"/>
        <v>2023.8826259999998</v>
      </c>
      <c r="IZ40" s="1">
        <f t="shared" si="30"/>
        <v>3776.3696070000001</v>
      </c>
      <c r="JA40" s="1">
        <f t="shared" ref="JA40:LL40" si="31">JA16*JA13</f>
        <v>2121.8742609999999</v>
      </c>
      <c r="JB40" s="1">
        <f t="shared" si="31"/>
        <v>2798.9020419999997</v>
      </c>
      <c r="JC40" s="1">
        <f t="shared" si="31"/>
        <v>1900.8313029999997</v>
      </c>
      <c r="JD40" s="1">
        <f t="shared" si="31"/>
        <v>2768.2251899999997</v>
      </c>
      <c r="JE40" s="1">
        <f t="shared" si="31"/>
        <v>2705.0674949999998</v>
      </c>
      <c r="JF40" s="1">
        <f t="shared" si="31"/>
        <v>2104.4585899999997</v>
      </c>
      <c r="JG40" s="1">
        <f t="shared" si="31"/>
        <v>1312.2210400000001</v>
      </c>
      <c r="JH40" s="1">
        <f t="shared" si="31"/>
        <v>368.3</v>
      </c>
      <c r="JI40" s="1">
        <f t="shared" si="31"/>
        <v>2601.2095199999999</v>
      </c>
      <c r="JJ40" s="1">
        <f t="shared" si="31"/>
        <v>754.62239999999997</v>
      </c>
      <c r="JK40" s="1">
        <f t="shared" si="31"/>
        <v>1186.5137999999999</v>
      </c>
      <c r="JL40" s="1">
        <f t="shared" si="31"/>
        <v>3271.4785320000001</v>
      </c>
      <c r="JM40" s="1">
        <f t="shared" si="31"/>
        <v>461.64359999999994</v>
      </c>
      <c r="JN40" s="1">
        <f t="shared" si="31"/>
        <v>698.27757599999984</v>
      </c>
      <c r="JO40" s="1">
        <f t="shared" si="31"/>
        <v>680.69241099999988</v>
      </c>
      <c r="JP40" s="1">
        <f t="shared" si="31"/>
        <v>5250.0614200000009</v>
      </c>
      <c r="JQ40" s="1">
        <f t="shared" si="31"/>
        <v>2493.936346</v>
      </c>
      <c r="JR40" s="1">
        <f t="shared" si="31"/>
        <v>2171.6926660000004</v>
      </c>
      <c r="JS40" s="1">
        <f t="shared" si="31"/>
        <v>2069.5620800000002</v>
      </c>
      <c r="JT40" s="1">
        <f t="shared" si="31"/>
        <v>3014.5647400000003</v>
      </c>
      <c r="JU40" s="1">
        <f t="shared" si="31"/>
        <v>2547.3008249999998</v>
      </c>
      <c r="JV40" s="1">
        <f t="shared" si="31"/>
        <v>2316.2949239999998</v>
      </c>
      <c r="JW40" s="1">
        <f t="shared" si="31"/>
        <v>2223.6544319999998</v>
      </c>
      <c r="JX40" s="1">
        <f t="shared" si="31"/>
        <v>2863.8041330000001</v>
      </c>
      <c r="JY40" s="1">
        <f t="shared" si="31"/>
        <v>2366.7245139999995</v>
      </c>
      <c r="JZ40" s="1">
        <f t="shared" si="31"/>
        <v>4016.98594</v>
      </c>
      <c r="KA40" s="1">
        <f t="shared" si="31"/>
        <v>4411.6894899999998</v>
      </c>
      <c r="KB40" s="1">
        <f t="shared" si="31"/>
        <v>3875.9425799999999</v>
      </c>
      <c r="KC40" s="1">
        <f t="shared" si="31"/>
        <v>4012.2078750000005</v>
      </c>
      <c r="KD40" s="1">
        <f t="shared" si="31"/>
        <v>3276.2524040000003</v>
      </c>
      <c r="KE40" s="1">
        <f t="shared" si="31"/>
        <v>4377.0505800000001</v>
      </c>
      <c r="KF40" s="1">
        <f t="shared" si="31"/>
        <v>1890.75792</v>
      </c>
      <c r="KG40" s="1">
        <f t="shared" si="31"/>
        <v>1626.0264539999998</v>
      </c>
      <c r="KH40" s="1">
        <f t="shared" si="31"/>
        <v>3189.3322050000002</v>
      </c>
      <c r="KI40" s="1">
        <f t="shared" si="31"/>
        <v>1888.8267449999998</v>
      </c>
      <c r="KJ40" s="1">
        <f t="shared" si="31"/>
        <v>4333.3654999999999</v>
      </c>
      <c r="KK40" s="1">
        <f t="shared" si="31"/>
        <v>2661.5949620000001</v>
      </c>
      <c r="KL40" s="1">
        <f t="shared" si="31"/>
        <v>2821.2759000000001</v>
      </c>
      <c r="KM40" s="1">
        <f t="shared" si="31"/>
        <v>0</v>
      </c>
      <c r="KN40" s="1">
        <f t="shared" si="31"/>
        <v>0</v>
      </c>
      <c r="KO40" s="1">
        <f t="shared" si="31"/>
        <v>0</v>
      </c>
      <c r="KP40" s="1">
        <f t="shared" si="31"/>
        <v>0</v>
      </c>
      <c r="KQ40" s="1">
        <f t="shared" si="31"/>
        <v>0</v>
      </c>
      <c r="KR40" s="1">
        <f t="shared" si="31"/>
        <v>0</v>
      </c>
      <c r="KS40" s="1">
        <f t="shared" si="31"/>
        <v>0</v>
      </c>
      <c r="KT40" s="1">
        <f t="shared" si="31"/>
        <v>0</v>
      </c>
      <c r="KU40" s="1">
        <f t="shared" si="31"/>
        <v>0</v>
      </c>
      <c r="KV40" s="1">
        <f t="shared" si="31"/>
        <v>0</v>
      </c>
      <c r="KW40" s="1">
        <f t="shared" si="31"/>
        <v>0</v>
      </c>
      <c r="KX40" s="1">
        <f t="shared" si="31"/>
        <v>0</v>
      </c>
      <c r="KY40" s="1">
        <f t="shared" si="31"/>
        <v>0</v>
      </c>
      <c r="KZ40" s="1">
        <f t="shared" si="31"/>
        <v>0</v>
      </c>
      <c r="LA40" s="1">
        <f t="shared" si="31"/>
        <v>0</v>
      </c>
      <c r="LB40" s="1">
        <f t="shared" si="31"/>
        <v>0</v>
      </c>
      <c r="LC40" s="1">
        <f t="shared" si="31"/>
        <v>0</v>
      </c>
      <c r="LD40" s="1">
        <f t="shared" si="31"/>
        <v>0</v>
      </c>
      <c r="LE40" s="1">
        <f t="shared" si="31"/>
        <v>0</v>
      </c>
      <c r="LF40" s="1">
        <f t="shared" si="31"/>
        <v>1107.2284999999999</v>
      </c>
      <c r="LG40" s="1">
        <f t="shared" si="31"/>
        <v>2955.3590600000002</v>
      </c>
      <c r="LH40" s="1">
        <f t="shared" si="31"/>
        <v>2977.5459879999999</v>
      </c>
      <c r="LI40" s="1">
        <f t="shared" si="31"/>
        <v>3588.8835360000003</v>
      </c>
      <c r="LJ40" s="1">
        <f t="shared" si="31"/>
        <v>1123.4477999999999</v>
      </c>
      <c r="LK40" s="1">
        <f t="shared" si="31"/>
        <v>2004.2721300000001</v>
      </c>
      <c r="LL40" s="1">
        <f t="shared" si="31"/>
        <v>2816.4082500000004</v>
      </c>
      <c r="LM40" s="1">
        <f t="shared" ref="LM40:ND40" si="32">LM16*LM13</f>
        <v>4128.0694199999998</v>
      </c>
      <c r="LN40" s="1">
        <f t="shared" si="32"/>
        <v>0</v>
      </c>
      <c r="LO40" s="1">
        <f t="shared" si="32"/>
        <v>0</v>
      </c>
      <c r="LP40" s="1">
        <f t="shared" si="32"/>
        <v>0</v>
      </c>
      <c r="LQ40" s="1">
        <f t="shared" si="32"/>
        <v>0</v>
      </c>
      <c r="LR40" s="1">
        <f t="shared" si="32"/>
        <v>0</v>
      </c>
      <c r="LS40" s="1">
        <f t="shared" si="32"/>
        <v>1785.6016600000003</v>
      </c>
      <c r="LT40" s="1">
        <f t="shared" si="32"/>
        <v>999.90017399999988</v>
      </c>
      <c r="LU40" s="1">
        <f t="shared" si="32"/>
        <v>2257.2337520000001</v>
      </c>
      <c r="LV40" s="1">
        <f t="shared" si="32"/>
        <v>1233.9973800000002</v>
      </c>
      <c r="LW40" s="1">
        <f t="shared" si="32"/>
        <v>1648.7118199999998</v>
      </c>
      <c r="LX40" s="1">
        <f t="shared" si="32"/>
        <v>2753.4383160000002</v>
      </c>
      <c r="LY40" s="1">
        <f t="shared" si="32"/>
        <v>2179.6830000000004</v>
      </c>
      <c r="LZ40" s="1">
        <f t="shared" si="32"/>
        <v>2701.6063650000001</v>
      </c>
      <c r="MA40" s="1">
        <f t="shared" si="32"/>
        <v>1979.8396800000003</v>
      </c>
      <c r="MB40" s="1">
        <f t="shared" si="32"/>
        <v>2237.0091000000002</v>
      </c>
      <c r="MC40" s="1">
        <f t="shared" si="32"/>
        <v>0</v>
      </c>
      <c r="MD40" s="1">
        <f t="shared" si="32"/>
        <v>0</v>
      </c>
      <c r="ME40" s="1">
        <f t="shared" si="32"/>
        <v>0</v>
      </c>
      <c r="MF40" s="1">
        <f t="shared" si="32"/>
        <v>0</v>
      </c>
      <c r="MG40" s="1">
        <f t="shared" si="32"/>
        <v>919.59867600000007</v>
      </c>
      <c r="MH40" s="1">
        <f t="shared" si="32"/>
        <v>2158.8148569999998</v>
      </c>
      <c r="MI40" s="1">
        <f t="shared" si="32"/>
        <v>1354.463763</v>
      </c>
      <c r="MJ40" s="1">
        <f t="shared" si="32"/>
        <v>2305.9612349999998</v>
      </c>
      <c r="MK40" s="1">
        <f t="shared" si="32"/>
        <v>1994.8376160000003</v>
      </c>
      <c r="ML40" s="1">
        <f t="shared" si="32"/>
        <v>2185.1605399999999</v>
      </c>
      <c r="MM40" s="1">
        <f t="shared" si="32"/>
        <v>2779.9704750000001</v>
      </c>
      <c r="MN40" s="1">
        <f t="shared" si="32"/>
        <v>0</v>
      </c>
      <c r="MO40" s="1">
        <f t="shared" si="32"/>
        <v>0</v>
      </c>
      <c r="MP40" s="1">
        <f t="shared" si="32"/>
        <v>0</v>
      </c>
      <c r="MQ40" s="1">
        <f t="shared" si="32"/>
        <v>0</v>
      </c>
      <c r="MR40" s="1">
        <f t="shared" si="32"/>
        <v>1315.9079499999998</v>
      </c>
      <c r="MS40" s="1">
        <f t="shared" si="32"/>
        <v>0</v>
      </c>
      <c r="MT40" s="1">
        <f t="shared" si="32"/>
        <v>1304.7727499999999</v>
      </c>
      <c r="MU40" s="1">
        <f t="shared" si="32"/>
        <v>0</v>
      </c>
      <c r="MV40" s="1">
        <f t="shared" si="32"/>
        <v>1113.591856</v>
      </c>
      <c r="MW40" s="1">
        <f t="shared" si="32"/>
        <v>2022.1060179999999</v>
      </c>
      <c r="MX40" s="1">
        <f t="shared" si="32"/>
        <v>2034.8767350000003</v>
      </c>
      <c r="MY40" s="1">
        <f t="shared" si="32"/>
        <v>0</v>
      </c>
      <c r="MZ40" s="1">
        <f t="shared" si="32"/>
        <v>0</v>
      </c>
      <c r="NA40" s="1">
        <f t="shared" si="32"/>
        <v>0</v>
      </c>
      <c r="NB40" s="1">
        <f t="shared" si="32"/>
        <v>2713.2590319999999</v>
      </c>
      <c r="NC40" s="1">
        <f t="shared" si="32"/>
        <v>2776.3278270000001</v>
      </c>
      <c r="ND40" s="1">
        <f t="shared" si="32"/>
        <v>1265.8646759999999</v>
      </c>
      <c r="NE40" s="41">
        <f>SUM(D40:ND40)</f>
        <v>862834.3312759992</v>
      </c>
      <c r="NF40" s="1">
        <v>862834.12631001603</v>
      </c>
    </row>
    <row r="41" spans="1:374" hidden="1">
      <c r="A41" s="1" t="s">
        <v>399</v>
      </c>
      <c r="D41" s="41">
        <f>D17*D13</f>
        <v>0</v>
      </c>
      <c r="E41" s="41">
        <f t="shared" ref="E41:BP41" si="33">E17*E13</f>
        <v>0</v>
      </c>
      <c r="F41" s="41">
        <f t="shared" si="33"/>
        <v>0</v>
      </c>
      <c r="G41" s="41">
        <f t="shared" si="33"/>
        <v>0</v>
      </c>
      <c r="H41" s="41">
        <f t="shared" si="33"/>
        <v>0</v>
      </c>
      <c r="I41" s="41">
        <f t="shared" si="33"/>
        <v>0</v>
      </c>
      <c r="J41" s="41">
        <f t="shared" si="33"/>
        <v>0</v>
      </c>
      <c r="K41" s="41">
        <f t="shared" si="33"/>
        <v>0</v>
      </c>
      <c r="L41" s="41">
        <f t="shared" si="33"/>
        <v>0</v>
      </c>
      <c r="M41" s="41">
        <f t="shared" si="33"/>
        <v>0</v>
      </c>
      <c r="N41" s="41">
        <f t="shared" si="33"/>
        <v>0</v>
      </c>
      <c r="O41" s="41">
        <f t="shared" si="33"/>
        <v>0</v>
      </c>
      <c r="P41" s="41">
        <f t="shared" si="33"/>
        <v>0</v>
      </c>
      <c r="Q41" s="41">
        <f t="shared" si="33"/>
        <v>0</v>
      </c>
      <c r="R41" s="41">
        <f t="shared" si="33"/>
        <v>0</v>
      </c>
      <c r="S41" s="41">
        <f t="shared" si="33"/>
        <v>0</v>
      </c>
      <c r="T41" s="41">
        <f t="shared" si="33"/>
        <v>0</v>
      </c>
      <c r="U41" s="41">
        <f t="shared" si="33"/>
        <v>0</v>
      </c>
      <c r="V41" s="41">
        <f t="shared" si="33"/>
        <v>0</v>
      </c>
      <c r="W41" s="41">
        <f t="shared" si="33"/>
        <v>0</v>
      </c>
      <c r="X41" s="41">
        <f t="shared" si="33"/>
        <v>0</v>
      </c>
      <c r="Y41" s="41">
        <f t="shared" si="33"/>
        <v>0</v>
      </c>
      <c r="Z41" s="41">
        <f t="shared" si="33"/>
        <v>0</v>
      </c>
      <c r="AA41" s="41">
        <f t="shared" si="33"/>
        <v>0</v>
      </c>
      <c r="AB41" s="41">
        <f t="shared" si="33"/>
        <v>0</v>
      </c>
      <c r="AC41" s="41">
        <f t="shared" si="33"/>
        <v>0</v>
      </c>
      <c r="AD41" s="41">
        <f t="shared" si="33"/>
        <v>0</v>
      </c>
      <c r="AE41" s="41">
        <f t="shared" si="33"/>
        <v>0</v>
      </c>
      <c r="AF41" s="41">
        <f t="shared" si="33"/>
        <v>0</v>
      </c>
      <c r="AG41" s="41">
        <f t="shared" si="33"/>
        <v>0</v>
      </c>
      <c r="AH41" s="41">
        <f t="shared" si="33"/>
        <v>0</v>
      </c>
      <c r="AI41" s="41">
        <f t="shared" si="33"/>
        <v>0</v>
      </c>
      <c r="AJ41" s="41">
        <f t="shared" si="33"/>
        <v>0</v>
      </c>
      <c r="AK41" s="41">
        <f t="shared" si="33"/>
        <v>0</v>
      </c>
      <c r="AL41" s="41">
        <f t="shared" si="33"/>
        <v>0</v>
      </c>
      <c r="AM41" s="41">
        <f t="shared" si="33"/>
        <v>0</v>
      </c>
      <c r="AN41" s="41">
        <f t="shared" si="33"/>
        <v>0</v>
      </c>
      <c r="AO41" s="41">
        <f t="shared" si="33"/>
        <v>0</v>
      </c>
      <c r="AP41" s="41">
        <f t="shared" si="33"/>
        <v>0</v>
      </c>
      <c r="AQ41" s="41">
        <f t="shared" si="33"/>
        <v>0</v>
      </c>
      <c r="AR41" s="41">
        <f t="shared" si="33"/>
        <v>0</v>
      </c>
      <c r="AS41" s="41">
        <f t="shared" si="33"/>
        <v>0</v>
      </c>
      <c r="AT41" s="41">
        <f t="shared" si="33"/>
        <v>0</v>
      </c>
      <c r="AU41" s="41">
        <f t="shared" si="33"/>
        <v>0</v>
      </c>
      <c r="AV41" s="41">
        <f t="shared" si="33"/>
        <v>0</v>
      </c>
      <c r="AW41" s="41">
        <f t="shared" si="33"/>
        <v>0</v>
      </c>
      <c r="AX41" s="41">
        <f t="shared" si="33"/>
        <v>0</v>
      </c>
      <c r="AY41" s="41">
        <f t="shared" si="33"/>
        <v>0</v>
      </c>
      <c r="AZ41" s="41">
        <f t="shared" si="33"/>
        <v>0</v>
      </c>
      <c r="BA41" s="41">
        <f t="shared" si="33"/>
        <v>0</v>
      </c>
      <c r="BB41" s="41">
        <f t="shared" si="33"/>
        <v>0</v>
      </c>
      <c r="BC41" s="41">
        <f t="shared" si="33"/>
        <v>0</v>
      </c>
      <c r="BD41" s="41">
        <f t="shared" si="33"/>
        <v>0</v>
      </c>
      <c r="BE41" s="41">
        <f t="shared" si="33"/>
        <v>0</v>
      </c>
      <c r="BF41" s="41">
        <f t="shared" si="33"/>
        <v>0</v>
      </c>
      <c r="BG41" s="41">
        <f t="shared" si="33"/>
        <v>0</v>
      </c>
      <c r="BH41" s="41">
        <f t="shared" si="33"/>
        <v>0</v>
      </c>
      <c r="BI41" s="41">
        <f t="shared" si="33"/>
        <v>0</v>
      </c>
      <c r="BJ41" s="41">
        <f t="shared" si="33"/>
        <v>0</v>
      </c>
      <c r="BK41" s="41">
        <f t="shared" si="33"/>
        <v>0</v>
      </c>
      <c r="BL41" s="41">
        <f t="shared" si="33"/>
        <v>0</v>
      </c>
      <c r="BM41" s="41">
        <f t="shared" si="33"/>
        <v>0</v>
      </c>
      <c r="BN41" s="41">
        <f t="shared" si="33"/>
        <v>0</v>
      </c>
      <c r="BO41" s="41">
        <f t="shared" si="33"/>
        <v>0</v>
      </c>
      <c r="BP41" s="41">
        <f t="shared" si="33"/>
        <v>0</v>
      </c>
      <c r="BQ41" s="41">
        <f t="shared" ref="BQ41:EB41" si="34">BQ17*BQ13</f>
        <v>0</v>
      </c>
      <c r="BR41" s="41">
        <f t="shared" si="34"/>
        <v>2500.2193149999998</v>
      </c>
      <c r="BS41" s="41">
        <f t="shared" si="34"/>
        <v>2485.996416</v>
      </c>
      <c r="BT41" s="41">
        <f t="shared" si="34"/>
        <v>0</v>
      </c>
      <c r="BU41" s="41">
        <f t="shared" si="34"/>
        <v>0</v>
      </c>
      <c r="BV41" s="41">
        <f t="shared" si="34"/>
        <v>0</v>
      </c>
      <c r="BW41" s="41">
        <f t="shared" si="34"/>
        <v>0</v>
      </c>
      <c r="BX41" s="41">
        <f t="shared" si="34"/>
        <v>0</v>
      </c>
      <c r="BY41" s="41">
        <f t="shared" si="34"/>
        <v>0</v>
      </c>
      <c r="BZ41" s="41">
        <f t="shared" si="34"/>
        <v>0</v>
      </c>
      <c r="CA41" s="41">
        <f t="shared" si="34"/>
        <v>0</v>
      </c>
      <c r="CB41" s="41">
        <f t="shared" si="34"/>
        <v>0</v>
      </c>
      <c r="CC41" s="41">
        <f t="shared" si="34"/>
        <v>0</v>
      </c>
      <c r="CD41" s="41">
        <f t="shared" si="34"/>
        <v>0</v>
      </c>
      <c r="CE41" s="41">
        <f t="shared" si="34"/>
        <v>0</v>
      </c>
      <c r="CF41" s="41">
        <f t="shared" si="34"/>
        <v>0</v>
      </c>
      <c r="CG41" s="41">
        <f>(CG17)*(CG13-276.4)</f>
        <v>2238.8471399999999</v>
      </c>
      <c r="CH41" s="41">
        <f>CH17*(CH13-59.3)</f>
        <v>2833.4345120000007</v>
      </c>
      <c r="CI41" s="41">
        <f t="shared" si="34"/>
        <v>0</v>
      </c>
      <c r="CJ41" s="41">
        <f t="shared" si="34"/>
        <v>0</v>
      </c>
      <c r="CK41" s="41">
        <f t="shared" si="34"/>
        <v>0</v>
      </c>
      <c r="CL41" s="41">
        <f t="shared" si="34"/>
        <v>0</v>
      </c>
      <c r="CM41" s="41">
        <f t="shared" si="34"/>
        <v>0</v>
      </c>
      <c r="CN41" s="41">
        <f t="shared" si="34"/>
        <v>0</v>
      </c>
      <c r="CO41" s="41">
        <f t="shared" si="34"/>
        <v>0</v>
      </c>
      <c r="CP41" s="41">
        <f t="shared" si="34"/>
        <v>0</v>
      </c>
      <c r="CQ41" s="41">
        <f t="shared" si="34"/>
        <v>0</v>
      </c>
      <c r="CR41" s="41">
        <f t="shared" si="34"/>
        <v>0</v>
      </c>
      <c r="CS41" s="41">
        <f t="shared" si="34"/>
        <v>0</v>
      </c>
      <c r="CT41" s="41">
        <f t="shared" si="34"/>
        <v>0</v>
      </c>
      <c r="CU41" s="41">
        <f t="shared" si="34"/>
        <v>0</v>
      </c>
      <c r="CV41" s="41">
        <f t="shared" si="34"/>
        <v>0</v>
      </c>
      <c r="CW41" s="41">
        <f t="shared" si="34"/>
        <v>0</v>
      </c>
      <c r="CX41" s="41">
        <f t="shared" si="34"/>
        <v>0</v>
      </c>
      <c r="CY41" s="41">
        <f t="shared" si="34"/>
        <v>0</v>
      </c>
      <c r="CZ41" s="41">
        <f t="shared" si="34"/>
        <v>0</v>
      </c>
      <c r="DA41" s="41">
        <f t="shared" si="34"/>
        <v>0</v>
      </c>
      <c r="DB41" s="41">
        <f t="shared" si="34"/>
        <v>0</v>
      </c>
      <c r="DC41" s="41">
        <f t="shared" si="34"/>
        <v>0</v>
      </c>
      <c r="DD41" s="41">
        <f t="shared" si="34"/>
        <v>0</v>
      </c>
      <c r="DE41" s="41">
        <f t="shared" si="34"/>
        <v>0</v>
      </c>
      <c r="DF41" s="41">
        <f t="shared" si="34"/>
        <v>0</v>
      </c>
      <c r="DG41" s="41">
        <f t="shared" si="34"/>
        <v>0</v>
      </c>
      <c r="DH41" s="41">
        <f t="shared" si="34"/>
        <v>0</v>
      </c>
      <c r="DI41" s="41">
        <f t="shared" si="34"/>
        <v>0</v>
      </c>
      <c r="DJ41" s="41">
        <f t="shared" si="34"/>
        <v>0</v>
      </c>
      <c r="DK41" s="41">
        <f t="shared" si="34"/>
        <v>0</v>
      </c>
      <c r="DL41" s="41">
        <f t="shared" si="34"/>
        <v>0</v>
      </c>
      <c r="DM41" s="41">
        <f t="shared" si="34"/>
        <v>0</v>
      </c>
      <c r="DN41" s="41">
        <f t="shared" si="34"/>
        <v>0</v>
      </c>
      <c r="DO41" s="41">
        <f t="shared" si="34"/>
        <v>0</v>
      </c>
      <c r="DP41" s="41">
        <f t="shared" si="34"/>
        <v>0</v>
      </c>
      <c r="DQ41" s="41">
        <f t="shared" si="34"/>
        <v>0</v>
      </c>
      <c r="DR41" s="41">
        <f t="shared" si="34"/>
        <v>0</v>
      </c>
      <c r="DS41" s="41">
        <f t="shared" si="34"/>
        <v>0</v>
      </c>
      <c r="DT41" s="41">
        <f t="shared" si="34"/>
        <v>0</v>
      </c>
      <c r="DU41" s="41">
        <f t="shared" si="34"/>
        <v>0</v>
      </c>
      <c r="DV41" s="41">
        <f t="shared" si="34"/>
        <v>0</v>
      </c>
      <c r="DW41" s="41">
        <f t="shared" si="34"/>
        <v>0</v>
      </c>
      <c r="DX41" s="41">
        <f t="shared" si="34"/>
        <v>0</v>
      </c>
      <c r="DY41" s="41">
        <f t="shared" si="34"/>
        <v>0</v>
      </c>
      <c r="DZ41" s="41">
        <f t="shared" si="34"/>
        <v>0</v>
      </c>
      <c r="EA41" s="41">
        <f t="shared" si="34"/>
        <v>0</v>
      </c>
      <c r="EB41" s="41">
        <f t="shared" si="34"/>
        <v>0</v>
      </c>
      <c r="EC41" s="41">
        <f t="shared" ref="EC41:GN41" si="35">EC17*EC13</f>
        <v>0</v>
      </c>
      <c r="ED41" s="41">
        <f t="shared" si="35"/>
        <v>0</v>
      </c>
      <c r="EE41" s="41">
        <f t="shared" si="35"/>
        <v>0</v>
      </c>
      <c r="EF41" s="41">
        <f t="shared" si="35"/>
        <v>0</v>
      </c>
      <c r="EG41" s="41">
        <f t="shared" si="35"/>
        <v>0</v>
      </c>
      <c r="EH41" s="41">
        <f t="shared" si="35"/>
        <v>0</v>
      </c>
      <c r="EI41" s="41">
        <f t="shared" si="35"/>
        <v>0</v>
      </c>
      <c r="EJ41" s="41">
        <f t="shared" si="35"/>
        <v>0</v>
      </c>
      <c r="EK41" s="41">
        <f>EK17*(EK13-203.2)</f>
        <v>1740.1908509999998</v>
      </c>
      <c r="EL41" s="41">
        <f t="shared" si="35"/>
        <v>870.219292</v>
      </c>
      <c r="EM41" s="41">
        <f t="shared" si="35"/>
        <v>0</v>
      </c>
      <c r="EN41" s="41">
        <f t="shared" si="35"/>
        <v>0</v>
      </c>
      <c r="EO41" s="41">
        <f t="shared" si="35"/>
        <v>0</v>
      </c>
      <c r="EP41" s="41">
        <f t="shared" si="35"/>
        <v>0</v>
      </c>
      <c r="EQ41" s="41">
        <f t="shared" si="35"/>
        <v>0</v>
      </c>
      <c r="ER41" s="41">
        <f t="shared" si="35"/>
        <v>0</v>
      </c>
      <c r="ES41" s="41">
        <f>ES17*(ES13-1284.8)</f>
        <v>3646.7762499999999</v>
      </c>
      <c r="ET41" s="41">
        <f t="shared" si="35"/>
        <v>0</v>
      </c>
      <c r="EU41" s="41">
        <f t="shared" si="35"/>
        <v>0</v>
      </c>
      <c r="EV41" s="41">
        <f t="shared" si="35"/>
        <v>0</v>
      </c>
      <c r="EW41" s="41">
        <f t="shared" si="35"/>
        <v>3647.6365799999994</v>
      </c>
      <c r="EX41" s="41">
        <f t="shared" si="35"/>
        <v>0</v>
      </c>
      <c r="EY41" s="41">
        <f t="shared" si="35"/>
        <v>0</v>
      </c>
      <c r="EZ41" s="41">
        <f t="shared" si="35"/>
        <v>0</v>
      </c>
      <c r="FA41" s="41">
        <f t="shared" si="35"/>
        <v>0</v>
      </c>
      <c r="FB41" s="41">
        <f t="shared" si="35"/>
        <v>0</v>
      </c>
      <c r="FC41" s="41">
        <f t="shared" si="35"/>
        <v>0</v>
      </c>
      <c r="FD41" s="41">
        <f t="shared" si="35"/>
        <v>0</v>
      </c>
      <c r="FE41" s="41">
        <f t="shared" si="35"/>
        <v>5468.5189770000006</v>
      </c>
      <c r="FF41" s="41">
        <f t="shared" si="35"/>
        <v>0</v>
      </c>
      <c r="FG41" s="41">
        <f t="shared" si="35"/>
        <v>0</v>
      </c>
      <c r="FH41" s="41">
        <f t="shared" si="35"/>
        <v>0</v>
      </c>
      <c r="FI41" s="41">
        <f t="shared" si="35"/>
        <v>0</v>
      </c>
      <c r="FJ41" s="41">
        <f t="shared" si="35"/>
        <v>0</v>
      </c>
      <c r="FK41" s="41">
        <f t="shared" si="35"/>
        <v>0</v>
      </c>
      <c r="FL41" s="41">
        <f t="shared" si="35"/>
        <v>0</v>
      </c>
      <c r="FM41" s="41">
        <f t="shared" si="35"/>
        <v>0</v>
      </c>
      <c r="FN41" s="41">
        <f t="shared" si="35"/>
        <v>0</v>
      </c>
      <c r="FO41" s="41">
        <f t="shared" si="35"/>
        <v>0</v>
      </c>
      <c r="FP41" s="41">
        <f t="shared" si="35"/>
        <v>0</v>
      </c>
      <c r="FQ41" s="41">
        <f t="shared" si="35"/>
        <v>0</v>
      </c>
      <c r="FR41" s="41">
        <f t="shared" si="35"/>
        <v>0</v>
      </c>
      <c r="FS41" s="41">
        <f t="shared" si="35"/>
        <v>0</v>
      </c>
      <c r="FT41" s="41">
        <f t="shared" si="35"/>
        <v>0</v>
      </c>
      <c r="FU41" s="41">
        <f t="shared" si="35"/>
        <v>0</v>
      </c>
      <c r="FV41" s="41">
        <f t="shared" si="35"/>
        <v>0</v>
      </c>
      <c r="FW41" s="41">
        <f t="shared" si="35"/>
        <v>0</v>
      </c>
      <c r="FX41" s="41">
        <f t="shared" si="35"/>
        <v>0</v>
      </c>
      <c r="FY41" s="41">
        <f t="shared" si="35"/>
        <v>0</v>
      </c>
      <c r="FZ41" s="41">
        <f t="shared" si="35"/>
        <v>0</v>
      </c>
      <c r="GA41" s="41">
        <f t="shared" si="35"/>
        <v>0</v>
      </c>
      <c r="GB41" s="41">
        <f t="shared" si="35"/>
        <v>0</v>
      </c>
      <c r="GC41" s="41">
        <f t="shared" si="35"/>
        <v>0</v>
      </c>
      <c r="GD41" s="41">
        <f t="shared" si="35"/>
        <v>0</v>
      </c>
      <c r="GE41" s="41">
        <f t="shared" si="35"/>
        <v>0</v>
      </c>
      <c r="GF41" s="41">
        <f t="shared" si="35"/>
        <v>0</v>
      </c>
      <c r="GG41" s="41">
        <f t="shared" si="35"/>
        <v>0</v>
      </c>
      <c r="GH41" s="41">
        <f t="shared" si="35"/>
        <v>0</v>
      </c>
      <c r="GI41" s="41">
        <f t="shared" si="35"/>
        <v>0</v>
      </c>
      <c r="GJ41" s="41">
        <f t="shared" si="35"/>
        <v>0</v>
      </c>
      <c r="GK41" s="41">
        <f t="shared" si="35"/>
        <v>0</v>
      </c>
      <c r="GL41" s="41">
        <f t="shared" si="35"/>
        <v>0</v>
      </c>
      <c r="GM41" s="41">
        <f t="shared" si="35"/>
        <v>0</v>
      </c>
      <c r="GN41" s="41">
        <f t="shared" si="35"/>
        <v>0</v>
      </c>
      <c r="GO41" s="41">
        <f t="shared" ref="GO41:IZ41" si="36">GO17*GO13</f>
        <v>0</v>
      </c>
      <c r="GP41" s="41">
        <f t="shared" si="36"/>
        <v>0</v>
      </c>
      <c r="GQ41" s="41">
        <f t="shared" si="36"/>
        <v>0</v>
      </c>
      <c r="GR41" s="41">
        <f t="shared" si="36"/>
        <v>0</v>
      </c>
      <c r="GS41" s="41">
        <f t="shared" si="36"/>
        <v>0</v>
      </c>
      <c r="GT41" s="41">
        <f t="shared" si="36"/>
        <v>0</v>
      </c>
      <c r="GU41" s="41">
        <f t="shared" si="36"/>
        <v>0</v>
      </c>
      <c r="GV41" s="41">
        <f t="shared" si="36"/>
        <v>0</v>
      </c>
      <c r="GW41" s="41">
        <f t="shared" si="36"/>
        <v>0</v>
      </c>
      <c r="GX41" s="41">
        <f t="shared" si="36"/>
        <v>0</v>
      </c>
      <c r="GY41" s="41">
        <f t="shared" si="36"/>
        <v>0</v>
      </c>
      <c r="GZ41" s="41">
        <f t="shared" si="36"/>
        <v>0</v>
      </c>
      <c r="HA41" s="41">
        <f t="shared" si="36"/>
        <v>0</v>
      </c>
      <c r="HB41" s="41">
        <f t="shared" si="36"/>
        <v>0</v>
      </c>
      <c r="HC41" s="41">
        <f t="shared" si="36"/>
        <v>0</v>
      </c>
      <c r="HD41" s="41">
        <f t="shared" si="36"/>
        <v>0</v>
      </c>
      <c r="HE41" s="41">
        <f t="shared" si="36"/>
        <v>0</v>
      </c>
      <c r="HF41" s="41">
        <f t="shared" si="36"/>
        <v>0</v>
      </c>
      <c r="HG41" s="41">
        <f t="shared" si="36"/>
        <v>0</v>
      </c>
      <c r="HH41" s="41">
        <f t="shared" si="36"/>
        <v>0</v>
      </c>
      <c r="HI41" s="41">
        <f t="shared" si="36"/>
        <v>0</v>
      </c>
      <c r="HJ41" s="41">
        <f t="shared" si="36"/>
        <v>0</v>
      </c>
      <c r="HK41" s="41">
        <f t="shared" si="36"/>
        <v>0</v>
      </c>
      <c r="HL41" s="41">
        <f t="shared" si="36"/>
        <v>0</v>
      </c>
      <c r="HM41" s="41">
        <f t="shared" si="36"/>
        <v>0</v>
      </c>
      <c r="HN41" s="41">
        <f t="shared" si="36"/>
        <v>0</v>
      </c>
      <c r="HO41" s="41">
        <f t="shared" si="36"/>
        <v>0</v>
      </c>
      <c r="HP41" s="41">
        <f t="shared" si="36"/>
        <v>0</v>
      </c>
      <c r="HQ41" s="41">
        <f t="shared" si="36"/>
        <v>0</v>
      </c>
      <c r="HR41" s="41">
        <f t="shared" si="36"/>
        <v>0</v>
      </c>
      <c r="HS41" s="41">
        <f t="shared" si="36"/>
        <v>0</v>
      </c>
      <c r="HT41" s="41">
        <f t="shared" si="36"/>
        <v>0</v>
      </c>
      <c r="HU41" s="41">
        <f t="shared" si="36"/>
        <v>0</v>
      </c>
      <c r="HV41" s="41">
        <f t="shared" si="36"/>
        <v>0</v>
      </c>
      <c r="HW41" s="41">
        <f t="shared" si="36"/>
        <v>0</v>
      </c>
      <c r="HX41" s="41">
        <f t="shared" si="36"/>
        <v>0</v>
      </c>
      <c r="HY41" s="41">
        <f t="shared" si="36"/>
        <v>0</v>
      </c>
      <c r="HZ41" s="41">
        <f t="shared" si="36"/>
        <v>0</v>
      </c>
      <c r="IA41" s="41">
        <f t="shared" si="36"/>
        <v>0</v>
      </c>
      <c r="IB41" s="41">
        <f t="shared" si="36"/>
        <v>0</v>
      </c>
      <c r="IC41" s="41">
        <f t="shared" si="36"/>
        <v>0</v>
      </c>
      <c r="ID41" s="41">
        <f t="shared" si="36"/>
        <v>0</v>
      </c>
      <c r="IE41" s="41">
        <f t="shared" si="36"/>
        <v>0</v>
      </c>
      <c r="IF41" s="41">
        <f t="shared" si="36"/>
        <v>0</v>
      </c>
      <c r="IG41" s="41">
        <f t="shared" si="36"/>
        <v>0</v>
      </c>
      <c r="IH41" s="41">
        <f t="shared" si="36"/>
        <v>0</v>
      </c>
      <c r="II41" s="41">
        <f t="shared" si="36"/>
        <v>0</v>
      </c>
      <c r="IJ41" s="41">
        <f t="shared" si="36"/>
        <v>0</v>
      </c>
      <c r="IK41" s="41">
        <f t="shared" si="36"/>
        <v>0</v>
      </c>
      <c r="IL41" s="41">
        <f t="shared" si="36"/>
        <v>0</v>
      </c>
      <c r="IM41" s="41">
        <f t="shared" si="36"/>
        <v>0</v>
      </c>
      <c r="IN41" s="41">
        <f t="shared" si="36"/>
        <v>0</v>
      </c>
      <c r="IO41" s="41">
        <f t="shared" si="36"/>
        <v>0</v>
      </c>
      <c r="IP41" s="41">
        <f t="shared" si="36"/>
        <v>0</v>
      </c>
      <c r="IQ41" s="41">
        <f t="shared" si="36"/>
        <v>0</v>
      </c>
      <c r="IR41" s="41">
        <f t="shared" si="36"/>
        <v>0</v>
      </c>
      <c r="IS41" s="41">
        <f t="shared" si="36"/>
        <v>0</v>
      </c>
      <c r="IT41" s="41">
        <f t="shared" si="36"/>
        <v>0</v>
      </c>
      <c r="IU41" s="41">
        <f t="shared" si="36"/>
        <v>0</v>
      </c>
      <c r="IV41" s="41">
        <f t="shared" si="36"/>
        <v>0</v>
      </c>
      <c r="IW41" s="41">
        <f t="shared" si="36"/>
        <v>0</v>
      </c>
      <c r="IX41" s="41">
        <f t="shared" si="36"/>
        <v>0</v>
      </c>
      <c r="IY41" s="41">
        <f t="shared" si="36"/>
        <v>0</v>
      </c>
      <c r="IZ41" s="41">
        <f t="shared" si="36"/>
        <v>0</v>
      </c>
      <c r="JA41" s="41">
        <f t="shared" ref="JA41:LL41" si="37">JA17*JA13</f>
        <v>0</v>
      </c>
      <c r="JB41" s="41">
        <f t="shared" si="37"/>
        <v>0</v>
      </c>
      <c r="JC41" s="41">
        <f t="shared" si="37"/>
        <v>0</v>
      </c>
      <c r="JD41" s="41">
        <f t="shared" si="37"/>
        <v>0</v>
      </c>
      <c r="JE41" s="41">
        <f t="shared" si="37"/>
        <v>0</v>
      </c>
      <c r="JF41" s="41">
        <f t="shared" si="37"/>
        <v>0</v>
      </c>
      <c r="JG41" s="41">
        <f t="shared" si="37"/>
        <v>0</v>
      </c>
      <c r="JH41" s="41">
        <f t="shared" si="37"/>
        <v>0</v>
      </c>
      <c r="JI41" s="41">
        <f t="shared" si="37"/>
        <v>0</v>
      </c>
      <c r="JJ41" s="41">
        <f t="shared" si="37"/>
        <v>0</v>
      </c>
      <c r="JK41" s="41">
        <f t="shared" si="37"/>
        <v>0</v>
      </c>
      <c r="JL41" s="41">
        <f t="shared" si="37"/>
        <v>0</v>
      </c>
      <c r="JM41" s="41">
        <f t="shared" si="37"/>
        <v>0</v>
      </c>
      <c r="JN41" s="41">
        <f t="shared" si="37"/>
        <v>0</v>
      </c>
      <c r="JO41" s="41">
        <f t="shared" si="37"/>
        <v>0</v>
      </c>
      <c r="JP41" s="41">
        <f t="shared" si="37"/>
        <v>0</v>
      </c>
      <c r="JQ41" s="41">
        <f t="shared" si="37"/>
        <v>0</v>
      </c>
      <c r="JR41" s="41">
        <f t="shared" si="37"/>
        <v>0</v>
      </c>
      <c r="JS41" s="41">
        <f t="shared" si="37"/>
        <v>0</v>
      </c>
      <c r="JT41" s="41">
        <f t="shared" si="37"/>
        <v>0</v>
      </c>
      <c r="JU41" s="41">
        <f t="shared" si="37"/>
        <v>0</v>
      </c>
      <c r="JV41" s="41">
        <f t="shared" si="37"/>
        <v>0</v>
      </c>
      <c r="JW41" s="41">
        <f t="shared" si="37"/>
        <v>0</v>
      </c>
      <c r="JX41" s="41">
        <f t="shared" si="37"/>
        <v>0</v>
      </c>
      <c r="JY41" s="41">
        <f t="shared" si="37"/>
        <v>0</v>
      </c>
      <c r="JZ41" s="41">
        <f t="shared" si="37"/>
        <v>0</v>
      </c>
      <c r="KA41" s="41">
        <f t="shared" si="37"/>
        <v>0</v>
      </c>
      <c r="KB41" s="41">
        <f t="shared" si="37"/>
        <v>0</v>
      </c>
      <c r="KC41" s="41">
        <f t="shared" si="37"/>
        <v>0</v>
      </c>
      <c r="KD41" s="41">
        <f t="shared" si="37"/>
        <v>0</v>
      </c>
      <c r="KE41" s="41">
        <f t="shared" si="37"/>
        <v>0</v>
      </c>
      <c r="KF41" s="41">
        <f t="shared" si="37"/>
        <v>0</v>
      </c>
      <c r="KG41" s="41">
        <f t="shared" si="37"/>
        <v>0</v>
      </c>
      <c r="KH41" s="41">
        <f t="shared" si="37"/>
        <v>0</v>
      </c>
      <c r="KI41" s="41">
        <f t="shared" si="37"/>
        <v>0</v>
      </c>
      <c r="KJ41" s="41">
        <f t="shared" si="37"/>
        <v>0</v>
      </c>
      <c r="KK41" s="41">
        <f t="shared" si="37"/>
        <v>0</v>
      </c>
      <c r="KL41" s="41">
        <f t="shared" si="37"/>
        <v>0</v>
      </c>
      <c r="KM41" s="41">
        <f t="shared" si="37"/>
        <v>0</v>
      </c>
      <c r="KN41" s="41">
        <f t="shared" si="37"/>
        <v>0</v>
      </c>
      <c r="KO41" s="41">
        <f t="shared" si="37"/>
        <v>0</v>
      </c>
      <c r="KP41" s="41">
        <f t="shared" si="37"/>
        <v>0</v>
      </c>
      <c r="KQ41" s="41">
        <f t="shared" si="37"/>
        <v>0</v>
      </c>
      <c r="KR41" s="41">
        <f t="shared" si="37"/>
        <v>0</v>
      </c>
      <c r="KS41" s="41">
        <f t="shared" si="37"/>
        <v>0</v>
      </c>
      <c r="KT41" s="41">
        <f t="shared" si="37"/>
        <v>0</v>
      </c>
      <c r="KU41" s="41">
        <f t="shared" si="37"/>
        <v>0</v>
      </c>
      <c r="KV41" s="41">
        <f t="shared" si="37"/>
        <v>0</v>
      </c>
      <c r="KW41" s="41">
        <f t="shared" si="37"/>
        <v>0</v>
      </c>
      <c r="KX41" s="41">
        <f t="shared" si="37"/>
        <v>0</v>
      </c>
      <c r="KY41" s="41">
        <f t="shared" si="37"/>
        <v>0</v>
      </c>
      <c r="KZ41" s="41">
        <f t="shared" si="37"/>
        <v>0</v>
      </c>
      <c r="LA41" s="41">
        <f t="shared" si="37"/>
        <v>0</v>
      </c>
      <c r="LB41" s="41">
        <f t="shared" si="37"/>
        <v>0</v>
      </c>
      <c r="LC41" s="41">
        <f t="shared" si="37"/>
        <v>0</v>
      </c>
      <c r="LD41" s="41">
        <f t="shared" si="37"/>
        <v>0</v>
      </c>
      <c r="LE41" s="41">
        <f t="shared" si="37"/>
        <v>0</v>
      </c>
      <c r="LF41" s="41">
        <f t="shared" si="37"/>
        <v>0</v>
      </c>
      <c r="LG41" s="41">
        <f t="shared" si="37"/>
        <v>0</v>
      </c>
      <c r="LH41" s="41">
        <f t="shared" si="37"/>
        <v>0</v>
      </c>
      <c r="LI41" s="41">
        <f t="shared" si="37"/>
        <v>0</v>
      </c>
      <c r="LJ41" s="41">
        <f t="shared" si="37"/>
        <v>0</v>
      </c>
      <c r="LK41" s="41">
        <f t="shared" si="37"/>
        <v>0</v>
      </c>
      <c r="LL41" s="41">
        <f t="shared" si="37"/>
        <v>0</v>
      </c>
      <c r="LM41" s="41">
        <f t="shared" ref="LM41:ND41" si="38">LM17*LM13</f>
        <v>0</v>
      </c>
      <c r="LN41" s="41">
        <f t="shared" si="38"/>
        <v>0</v>
      </c>
      <c r="LO41" s="41">
        <f t="shared" si="38"/>
        <v>0</v>
      </c>
      <c r="LP41" s="41">
        <f t="shared" si="38"/>
        <v>0</v>
      </c>
      <c r="LQ41" s="41">
        <f t="shared" si="38"/>
        <v>0</v>
      </c>
      <c r="LR41" s="41">
        <f t="shared" si="38"/>
        <v>0</v>
      </c>
      <c r="LS41" s="41">
        <f t="shared" si="38"/>
        <v>0</v>
      </c>
      <c r="LT41" s="41">
        <f t="shared" si="38"/>
        <v>0</v>
      </c>
      <c r="LU41" s="41">
        <f t="shared" si="38"/>
        <v>0</v>
      </c>
      <c r="LV41" s="41">
        <f t="shared" si="38"/>
        <v>0</v>
      </c>
      <c r="LW41" s="41">
        <f t="shared" si="38"/>
        <v>0</v>
      </c>
      <c r="LX41" s="41">
        <f t="shared" si="38"/>
        <v>0</v>
      </c>
      <c r="LY41" s="41">
        <f t="shared" si="38"/>
        <v>0</v>
      </c>
      <c r="LZ41" s="41">
        <f t="shared" si="38"/>
        <v>0</v>
      </c>
      <c r="MA41" s="41">
        <f t="shared" si="38"/>
        <v>0</v>
      </c>
      <c r="MB41" s="41">
        <f t="shared" si="38"/>
        <v>0</v>
      </c>
      <c r="MC41" s="41">
        <f t="shared" si="38"/>
        <v>0</v>
      </c>
      <c r="MD41" s="41">
        <f t="shared" si="38"/>
        <v>0</v>
      </c>
      <c r="ME41" s="41">
        <f t="shared" si="38"/>
        <v>0</v>
      </c>
      <c r="MF41" s="41">
        <f t="shared" si="38"/>
        <v>0</v>
      </c>
      <c r="MG41" s="41">
        <f t="shared" si="38"/>
        <v>0</v>
      </c>
      <c r="MH41" s="41">
        <f t="shared" si="38"/>
        <v>0</v>
      </c>
      <c r="MI41" s="41">
        <f t="shared" si="38"/>
        <v>990.25557599999979</v>
      </c>
      <c r="MJ41" s="41">
        <f t="shared" si="38"/>
        <v>2351.4792780000002</v>
      </c>
      <c r="MK41" s="41">
        <f t="shared" si="38"/>
        <v>2610.0250559999999</v>
      </c>
      <c r="ML41" s="41">
        <f t="shared" si="38"/>
        <v>2603.0796249999999</v>
      </c>
      <c r="MM41" s="41">
        <f t="shared" si="38"/>
        <v>0</v>
      </c>
      <c r="MN41" s="41">
        <f t="shared" si="38"/>
        <v>0</v>
      </c>
      <c r="MO41" s="41">
        <f t="shared" si="38"/>
        <v>0</v>
      </c>
      <c r="MP41" s="41">
        <f t="shared" si="38"/>
        <v>0</v>
      </c>
      <c r="MQ41" s="41">
        <f t="shared" si="38"/>
        <v>0</v>
      </c>
      <c r="MR41" s="41">
        <f t="shared" si="38"/>
        <v>0</v>
      </c>
      <c r="MS41" s="41">
        <f t="shared" si="38"/>
        <v>0</v>
      </c>
      <c r="MT41" s="41">
        <f t="shared" si="38"/>
        <v>0</v>
      </c>
      <c r="MU41" s="41">
        <f t="shared" si="38"/>
        <v>0</v>
      </c>
      <c r="MV41" s="41">
        <f t="shared" si="38"/>
        <v>0</v>
      </c>
      <c r="MW41" s="41">
        <f t="shared" si="38"/>
        <v>0</v>
      </c>
      <c r="MX41" s="41">
        <f t="shared" si="38"/>
        <v>0</v>
      </c>
      <c r="MY41" s="41">
        <f t="shared" si="38"/>
        <v>0</v>
      </c>
      <c r="MZ41" s="41">
        <f t="shared" si="38"/>
        <v>0</v>
      </c>
      <c r="NA41" s="41">
        <f t="shared" si="38"/>
        <v>0</v>
      </c>
      <c r="NB41" s="41">
        <f t="shared" si="38"/>
        <v>0</v>
      </c>
      <c r="NC41" s="41">
        <f t="shared" si="38"/>
        <v>0</v>
      </c>
      <c r="ND41" s="41">
        <f t="shared" si="38"/>
        <v>0</v>
      </c>
      <c r="NE41" s="41">
        <f>SUM(D41:ND41)</f>
        <v>33986.678867999995</v>
      </c>
      <c r="NF41" s="1">
        <v>33991.895664383999</v>
      </c>
      <c r="NH41" s="41">
        <f>SUM(D41:ND41)</f>
        <v>33986.678867999995</v>
      </c>
    </row>
    <row r="42" spans="1:374" hidden="1">
      <c r="NE42" s="41">
        <f t="shared" ref="NE42:NE50" si="39">SUM(D42:ND42)</f>
        <v>0</v>
      </c>
    </row>
    <row r="43" spans="1:374" hidden="1">
      <c r="A43" s="1" t="s">
        <v>400</v>
      </c>
      <c r="D43" s="1">
        <f>D21*D13</f>
        <v>283.77159975000001</v>
      </c>
      <c r="E43" s="1">
        <f t="shared" ref="E43:BP43" si="40">E21*E13</f>
        <v>328.88994524999998</v>
      </c>
      <c r="F43" s="1">
        <f t="shared" si="40"/>
        <v>325.62145125000001</v>
      </c>
      <c r="G43" s="1">
        <f t="shared" si="40"/>
        <v>322.209225</v>
      </c>
      <c r="H43" s="1">
        <f t="shared" si="40"/>
        <v>327.41753849999998</v>
      </c>
      <c r="I43" s="1">
        <f t="shared" si="40"/>
        <v>192.10664025</v>
      </c>
      <c r="J43" s="1">
        <f t="shared" si="40"/>
        <v>305.60079374999998</v>
      </c>
      <c r="K43" s="1">
        <f t="shared" si="40"/>
        <v>230.4763605</v>
      </c>
      <c r="L43" s="1">
        <f t="shared" si="40"/>
        <v>328.501755</v>
      </c>
      <c r="M43" s="1">
        <f t="shared" si="40"/>
        <v>431.39933324999998</v>
      </c>
      <c r="N43" s="1">
        <f t="shared" si="40"/>
        <v>227.77487325000001</v>
      </c>
      <c r="O43" s="1">
        <f t="shared" si="40"/>
        <v>310.39715024999998</v>
      </c>
      <c r="P43" s="1">
        <f t="shared" si="40"/>
        <v>228.96434249999999</v>
      </c>
      <c r="Q43" s="1">
        <f t="shared" si="40"/>
        <v>333.75533849999999</v>
      </c>
      <c r="R43" s="1">
        <f t="shared" si="40"/>
        <v>168.65564850000001</v>
      </c>
      <c r="S43" s="1">
        <f t="shared" si="40"/>
        <v>438.30640349999999</v>
      </c>
      <c r="T43" s="1">
        <f t="shared" si="40"/>
        <v>289.20513149999999</v>
      </c>
      <c r="U43" s="1">
        <f t="shared" si="40"/>
        <v>328.2821955</v>
      </c>
      <c r="V43" s="1">
        <f t="shared" si="40"/>
        <v>326.32539974999997</v>
      </c>
      <c r="W43" s="1">
        <f t="shared" si="40"/>
        <v>328.01057550000002</v>
      </c>
      <c r="X43" s="1">
        <f t="shared" si="40"/>
        <v>323.31268124999997</v>
      </c>
      <c r="Y43" s="1">
        <f t="shared" si="40"/>
        <v>328.316148</v>
      </c>
      <c r="Z43" s="1">
        <f t="shared" si="40"/>
        <v>436.06327499999998</v>
      </c>
      <c r="AA43" s="1">
        <f t="shared" si="40"/>
        <v>72.579127499999998</v>
      </c>
      <c r="AB43" s="1">
        <f t="shared" si="40"/>
        <v>72.23960249999999</v>
      </c>
      <c r="AC43" s="1">
        <f t="shared" si="40"/>
        <v>71.187074999999993</v>
      </c>
      <c r="AD43" s="1">
        <f t="shared" si="40"/>
        <v>48.1333275</v>
      </c>
      <c r="AE43" s="1">
        <f t="shared" si="40"/>
        <v>84.892567499999998</v>
      </c>
      <c r="AF43" s="1">
        <f t="shared" si="40"/>
        <v>73.009192499999997</v>
      </c>
      <c r="AG43" s="1">
        <f t="shared" si="40"/>
        <v>72.992216249999998</v>
      </c>
      <c r="AH43" s="1">
        <f t="shared" si="40"/>
        <v>6.5981024999999995</v>
      </c>
      <c r="AI43" s="1">
        <f t="shared" si="40"/>
        <v>4.6628100000000003</v>
      </c>
      <c r="AJ43" s="1">
        <f t="shared" si="40"/>
        <v>169.93339424999999</v>
      </c>
      <c r="AK43" s="1">
        <f t="shared" si="40"/>
        <v>168.22332</v>
      </c>
      <c r="AL43" s="1">
        <f t="shared" si="40"/>
        <v>168.381765</v>
      </c>
      <c r="AM43" s="1">
        <f t="shared" si="40"/>
        <v>232.98431849999997</v>
      </c>
      <c r="AN43" s="1">
        <f t="shared" si="40"/>
        <v>78.769800000000004</v>
      </c>
      <c r="AO43" s="1">
        <f t="shared" si="40"/>
        <v>161.78479425</v>
      </c>
      <c r="AP43" s="1">
        <f t="shared" si="40"/>
        <v>38.026800000000001</v>
      </c>
      <c r="AQ43" s="1">
        <f t="shared" si="40"/>
        <v>38.026800000000001</v>
      </c>
      <c r="AR43" s="1">
        <f t="shared" si="40"/>
        <v>116.511399</v>
      </c>
      <c r="AS43" s="1">
        <f t="shared" si="40"/>
        <v>18.866272499999997</v>
      </c>
      <c r="AT43" s="1">
        <f t="shared" si="40"/>
        <v>48.5860275</v>
      </c>
      <c r="AU43" s="1">
        <f t="shared" si="40"/>
        <v>584.64167850000001</v>
      </c>
      <c r="AV43" s="1">
        <f t="shared" si="40"/>
        <v>70.539713999999989</v>
      </c>
      <c r="AW43" s="1">
        <f t="shared" si="40"/>
        <v>48.020152500000002</v>
      </c>
      <c r="AX43" s="1">
        <f t="shared" si="40"/>
        <v>104.47184249999999</v>
      </c>
      <c r="AY43" s="1">
        <f t="shared" si="40"/>
        <v>364.24241999999992</v>
      </c>
      <c r="AZ43" s="1">
        <f t="shared" si="40"/>
        <v>119.37698999999999</v>
      </c>
      <c r="BA43" s="1">
        <f t="shared" si="40"/>
        <v>148.38374249999998</v>
      </c>
      <c r="BB43" s="1">
        <f t="shared" si="40"/>
        <v>121.78761749999998</v>
      </c>
      <c r="BC43" s="1">
        <f t="shared" si="40"/>
        <v>491.97172499999999</v>
      </c>
      <c r="BD43" s="1">
        <f t="shared" si="40"/>
        <v>71.700889499999988</v>
      </c>
      <c r="BE43" s="1">
        <f t="shared" si="40"/>
        <v>522.57424499999991</v>
      </c>
      <c r="BF43" s="1">
        <f t="shared" si="40"/>
        <v>122.01396749999999</v>
      </c>
      <c r="BG43" s="1">
        <f t="shared" si="40"/>
        <v>149.508702</v>
      </c>
      <c r="BH43" s="1">
        <f t="shared" si="40"/>
        <v>226.66915349999999</v>
      </c>
      <c r="BI43" s="1">
        <f t="shared" si="40"/>
        <v>165.85004025000001</v>
      </c>
      <c r="BJ43" s="1">
        <f t="shared" si="40"/>
        <v>319.990995</v>
      </c>
      <c r="BK43" s="1">
        <f t="shared" si="40"/>
        <v>544.75654499999996</v>
      </c>
      <c r="BL43" s="1">
        <f t="shared" si="40"/>
        <v>686.22869025</v>
      </c>
      <c r="BM43" s="1">
        <f t="shared" si="40"/>
        <v>289.30925250000001</v>
      </c>
      <c r="BN43" s="1">
        <f t="shared" si="40"/>
        <v>364.0002255</v>
      </c>
      <c r="BO43" s="1">
        <f t="shared" si="40"/>
        <v>376.8387975</v>
      </c>
      <c r="BP43" s="1">
        <f t="shared" si="40"/>
        <v>275.05712474999996</v>
      </c>
      <c r="BQ43" s="1">
        <f t="shared" ref="BQ43:EB43" si="41">BQ21*BQ13</f>
        <v>474.89474925000007</v>
      </c>
      <c r="BR43" s="1">
        <f t="shared" si="41"/>
        <v>328.22447625000001</v>
      </c>
      <c r="BS43" s="1">
        <f t="shared" si="41"/>
        <v>329.29850699999997</v>
      </c>
      <c r="BT43" s="1">
        <f t="shared" si="41"/>
        <v>898.63779375000001</v>
      </c>
      <c r="BU43" s="1">
        <f t="shared" si="41"/>
        <v>457.86417525000002</v>
      </c>
      <c r="BV43" s="1">
        <f t="shared" si="41"/>
        <v>510.03219150000001</v>
      </c>
      <c r="BW43" s="1">
        <f t="shared" si="41"/>
        <v>507.66117524999999</v>
      </c>
      <c r="BX43" s="1">
        <f t="shared" si="41"/>
        <v>307.23843599999998</v>
      </c>
      <c r="BY43" s="1">
        <f t="shared" si="41"/>
        <v>500.22557775000001</v>
      </c>
      <c r="BZ43" s="1">
        <f t="shared" si="41"/>
        <v>498.508713</v>
      </c>
      <c r="CA43" s="1">
        <f t="shared" si="41"/>
        <v>504.51491024999996</v>
      </c>
      <c r="CB43" s="1">
        <f t="shared" si="41"/>
        <v>495.711027</v>
      </c>
      <c r="CC43" s="1">
        <f t="shared" si="41"/>
        <v>307.76809500000002</v>
      </c>
      <c r="CD43" s="1">
        <f t="shared" si="41"/>
        <v>454.63416075000004</v>
      </c>
      <c r="CE43" s="1">
        <f t="shared" si="41"/>
        <v>308.89984499999997</v>
      </c>
      <c r="CF43" s="1">
        <f t="shared" si="41"/>
        <v>503.79964425000003</v>
      </c>
      <c r="CG43" s="1">
        <f t="shared" si="41"/>
        <v>387.80545499999999</v>
      </c>
      <c r="CH43" s="1">
        <f t="shared" si="41"/>
        <v>503.72608050000008</v>
      </c>
      <c r="CI43" s="1">
        <f t="shared" si="41"/>
        <v>310.1062905</v>
      </c>
      <c r="CJ43" s="1">
        <f t="shared" si="41"/>
        <v>168.38063324999999</v>
      </c>
      <c r="CK43" s="1">
        <f t="shared" si="41"/>
        <v>238.867155</v>
      </c>
      <c r="CL43" s="1">
        <f t="shared" si="41"/>
        <v>149.76787274999998</v>
      </c>
      <c r="CM43" s="1">
        <f t="shared" si="41"/>
        <v>167.22737999999998</v>
      </c>
      <c r="CN43" s="1">
        <f t="shared" si="41"/>
        <v>284.83997174999996</v>
      </c>
      <c r="CO43" s="1">
        <f t="shared" si="41"/>
        <v>285.49638675</v>
      </c>
      <c r="CP43" s="1">
        <f t="shared" si="41"/>
        <v>49.71438225</v>
      </c>
      <c r="CQ43" s="1">
        <f t="shared" si="41"/>
        <v>47.420324999999998</v>
      </c>
      <c r="CR43" s="1">
        <f t="shared" si="41"/>
        <v>209.48692499999999</v>
      </c>
      <c r="CS43" s="1">
        <f t="shared" si="41"/>
        <v>288.41064299999999</v>
      </c>
      <c r="CT43" s="1">
        <f t="shared" si="41"/>
        <v>168.92613674999998</v>
      </c>
      <c r="CU43" s="1">
        <f t="shared" si="41"/>
        <v>364.73246775000001</v>
      </c>
      <c r="CV43" s="1">
        <f t="shared" si="41"/>
        <v>208.60642350000001</v>
      </c>
      <c r="CW43" s="1">
        <f t="shared" si="41"/>
        <v>289.26624600000002</v>
      </c>
      <c r="CX43" s="1">
        <f t="shared" si="41"/>
        <v>266.31209250000001</v>
      </c>
      <c r="CY43" s="1">
        <f t="shared" si="41"/>
        <v>8.2730924999999989</v>
      </c>
      <c r="CZ43" s="1">
        <f t="shared" si="41"/>
        <v>11.7815175</v>
      </c>
      <c r="DA43" s="1">
        <f t="shared" si="41"/>
        <v>289.32962400000002</v>
      </c>
      <c r="DB43" s="1">
        <f t="shared" si="41"/>
        <v>295.14116024999998</v>
      </c>
      <c r="DC43" s="1">
        <f t="shared" si="41"/>
        <v>237.26572874999997</v>
      </c>
      <c r="DD43" s="1">
        <f t="shared" si="41"/>
        <v>229.74525</v>
      </c>
      <c r="DE43" s="1">
        <f t="shared" si="41"/>
        <v>170.63281574999999</v>
      </c>
      <c r="DF43" s="1">
        <f t="shared" si="41"/>
        <v>290.00867399999998</v>
      </c>
      <c r="DG43" s="1">
        <f t="shared" si="41"/>
        <v>290.19201749999996</v>
      </c>
      <c r="DH43" s="1">
        <f t="shared" si="41"/>
        <v>278.51914799999997</v>
      </c>
      <c r="DI43" s="1">
        <f t="shared" si="41"/>
        <v>169.5927375</v>
      </c>
      <c r="DJ43" s="1">
        <f t="shared" si="41"/>
        <v>292.64791500000001</v>
      </c>
      <c r="DK43" s="1">
        <f t="shared" si="41"/>
        <v>436.65291674999997</v>
      </c>
      <c r="DL43" s="1">
        <f t="shared" si="41"/>
        <v>328.96916775</v>
      </c>
      <c r="DM43" s="1">
        <f t="shared" si="41"/>
        <v>435.98631599999999</v>
      </c>
      <c r="DN43" s="1">
        <f t="shared" si="41"/>
        <v>434.75723549999998</v>
      </c>
      <c r="DO43" s="1">
        <f t="shared" si="41"/>
        <v>438.39241649999997</v>
      </c>
      <c r="DP43" s="1">
        <f t="shared" si="41"/>
        <v>357.56509499999999</v>
      </c>
      <c r="DQ43" s="1">
        <f t="shared" si="41"/>
        <v>69.570936000000003</v>
      </c>
      <c r="DR43" s="1">
        <f t="shared" si="41"/>
        <v>47.708921250000003</v>
      </c>
      <c r="DS43" s="1">
        <f t="shared" si="41"/>
        <v>71.345519999999993</v>
      </c>
      <c r="DT43" s="1">
        <f t="shared" si="41"/>
        <v>100.81629</v>
      </c>
      <c r="DU43" s="1">
        <f t="shared" si="41"/>
        <v>113.19763500000001</v>
      </c>
      <c r="DV43" s="1">
        <f t="shared" si="41"/>
        <v>101.48402250000001</v>
      </c>
      <c r="DW43" s="1">
        <f t="shared" si="41"/>
        <v>131.89754024999999</v>
      </c>
      <c r="DX43" s="1">
        <f t="shared" si="41"/>
        <v>15.550245</v>
      </c>
      <c r="DY43" s="1">
        <f t="shared" si="41"/>
        <v>84.937837500000001</v>
      </c>
      <c r="DZ43" s="1">
        <f t="shared" si="41"/>
        <v>352.17796500000003</v>
      </c>
      <c r="EA43" s="1">
        <f t="shared" si="41"/>
        <v>354.37921875000001</v>
      </c>
      <c r="EB43" s="1">
        <f t="shared" si="41"/>
        <v>21.571154999999997</v>
      </c>
      <c r="EC43" s="1">
        <f t="shared" ref="EC43:GN43" si="42">EC21*EC13</f>
        <v>4.5156824999999996</v>
      </c>
      <c r="ED43" s="1">
        <f t="shared" si="42"/>
        <v>485.51056424999996</v>
      </c>
      <c r="EE43" s="1">
        <f t="shared" si="42"/>
        <v>16.0595325</v>
      </c>
      <c r="EF43" s="1">
        <f t="shared" si="42"/>
        <v>4.8891600000000004</v>
      </c>
      <c r="EG43" s="1">
        <f t="shared" si="42"/>
        <v>297.52802100000002</v>
      </c>
      <c r="EH43" s="1">
        <f t="shared" si="42"/>
        <v>98.355865499999993</v>
      </c>
      <c r="EI43" s="1">
        <f t="shared" si="42"/>
        <v>4.7193975000000004</v>
      </c>
      <c r="EJ43" s="1">
        <f t="shared" si="42"/>
        <v>15.380482500000001</v>
      </c>
      <c r="EK43" s="1">
        <f t="shared" si="42"/>
        <v>251.18172674999997</v>
      </c>
      <c r="EL43" s="1">
        <f t="shared" si="42"/>
        <v>145.23974099999998</v>
      </c>
      <c r="EM43" s="1">
        <f t="shared" si="42"/>
        <v>227.18296799999999</v>
      </c>
      <c r="EN43" s="1">
        <f t="shared" si="42"/>
        <v>227.3934735</v>
      </c>
      <c r="EO43" s="1">
        <f t="shared" si="42"/>
        <v>535.12082550000002</v>
      </c>
      <c r="EP43" s="1">
        <f t="shared" si="42"/>
        <v>395.43344999999999</v>
      </c>
      <c r="EQ43" s="1">
        <f t="shared" si="42"/>
        <v>500.18257125000002</v>
      </c>
      <c r="ER43" s="1">
        <f t="shared" si="42"/>
        <v>323.82083699999998</v>
      </c>
      <c r="ES43" s="1">
        <f t="shared" si="42"/>
        <v>440.73740250000003</v>
      </c>
      <c r="ET43" s="1">
        <f t="shared" si="42"/>
        <v>99.412920000000014</v>
      </c>
      <c r="EU43" s="1">
        <f t="shared" si="42"/>
        <v>154.49519249999997</v>
      </c>
      <c r="EV43" s="1">
        <f t="shared" si="42"/>
        <v>99.3336975</v>
      </c>
      <c r="EW43" s="1">
        <f t="shared" si="42"/>
        <v>310.06554749999998</v>
      </c>
      <c r="EX43" s="1">
        <f t="shared" si="42"/>
        <v>213.0293025</v>
      </c>
      <c r="EY43" s="1">
        <f t="shared" si="42"/>
        <v>211.67912474999997</v>
      </c>
      <c r="EZ43" s="1">
        <f t="shared" si="42"/>
        <v>285.70689224999995</v>
      </c>
      <c r="FA43" s="1">
        <f t="shared" si="42"/>
        <v>324.33578324999996</v>
      </c>
      <c r="FB43" s="1">
        <f t="shared" si="42"/>
        <v>426.70143899999999</v>
      </c>
      <c r="FC43" s="1">
        <f t="shared" si="42"/>
        <v>313.88520374999996</v>
      </c>
      <c r="FD43" s="1">
        <f t="shared" si="42"/>
        <v>452.74300649999998</v>
      </c>
      <c r="FE43" s="1">
        <f t="shared" si="42"/>
        <v>503.62082775000005</v>
      </c>
      <c r="FF43" s="1">
        <f t="shared" si="42"/>
        <v>457.24850325</v>
      </c>
      <c r="FG43" s="1">
        <f t="shared" si="42"/>
        <v>459.58669874999998</v>
      </c>
      <c r="FH43" s="1">
        <f t="shared" si="42"/>
        <v>505.99523925</v>
      </c>
      <c r="FI43" s="1">
        <f t="shared" si="42"/>
        <v>508.10142599999995</v>
      </c>
      <c r="FJ43" s="1">
        <f t="shared" si="42"/>
        <v>462.47492474999996</v>
      </c>
      <c r="FK43" s="1">
        <f t="shared" si="42"/>
        <v>15.561562499999999</v>
      </c>
      <c r="FL43" s="1">
        <f t="shared" si="42"/>
        <v>3.8705850000000002</v>
      </c>
      <c r="FM43" s="1">
        <f t="shared" si="42"/>
        <v>7.8317100000000002</v>
      </c>
      <c r="FN43" s="1">
        <f t="shared" si="42"/>
        <v>11.63439</v>
      </c>
      <c r="FO43" s="1">
        <f t="shared" si="42"/>
        <v>289.47561974999996</v>
      </c>
      <c r="FP43" s="1">
        <f t="shared" si="42"/>
        <v>323.3251305</v>
      </c>
      <c r="FQ43" s="1">
        <f t="shared" si="42"/>
        <v>324.753399</v>
      </c>
      <c r="FR43" s="1">
        <f t="shared" si="42"/>
        <v>211.50483524999999</v>
      </c>
      <c r="FS43" s="1">
        <f t="shared" si="42"/>
        <v>290.41157699999997</v>
      </c>
      <c r="FT43" s="1">
        <f t="shared" si="42"/>
        <v>239.34249000000003</v>
      </c>
      <c r="FU43" s="1">
        <f t="shared" si="42"/>
        <v>437.874075</v>
      </c>
      <c r="FV43" s="1">
        <f t="shared" si="42"/>
        <v>284.91353550000002</v>
      </c>
      <c r="FW43" s="1">
        <f t="shared" si="42"/>
        <v>272.01384899999999</v>
      </c>
      <c r="FX43" s="1">
        <f t="shared" si="42"/>
        <v>275.89235624999998</v>
      </c>
      <c r="FY43" s="1">
        <f t="shared" si="42"/>
        <v>213.54538050000002</v>
      </c>
      <c r="FZ43" s="1">
        <f t="shared" si="42"/>
        <v>191.0733525</v>
      </c>
      <c r="GA43" s="1">
        <f t="shared" si="42"/>
        <v>193.87443374999998</v>
      </c>
      <c r="GB43" s="1">
        <f t="shared" si="42"/>
        <v>141.14280599999998</v>
      </c>
      <c r="GC43" s="1">
        <f t="shared" si="42"/>
        <v>328.70999699999993</v>
      </c>
      <c r="GD43" s="1">
        <f t="shared" si="42"/>
        <v>72.862064999999987</v>
      </c>
      <c r="GE43" s="1">
        <f t="shared" si="42"/>
        <v>49.808317500000001</v>
      </c>
      <c r="GF43" s="1">
        <f t="shared" si="42"/>
        <v>70.790962499999992</v>
      </c>
      <c r="GG43" s="1">
        <f t="shared" si="42"/>
        <v>48.767107499999995</v>
      </c>
      <c r="GH43" s="1">
        <f t="shared" si="42"/>
        <v>163.3002075</v>
      </c>
      <c r="GI43" s="1">
        <f t="shared" si="42"/>
        <v>81.742907250000002</v>
      </c>
      <c r="GJ43" s="1">
        <f t="shared" si="42"/>
        <v>460.35628874999998</v>
      </c>
      <c r="GK43" s="1">
        <f t="shared" si="42"/>
        <v>287.93191274999998</v>
      </c>
      <c r="GL43" s="1">
        <f t="shared" si="42"/>
        <v>283.72972499999997</v>
      </c>
      <c r="GM43" s="1">
        <f t="shared" si="42"/>
        <v>577.41545474999987</v>
      </c>
      <c r="GN43" s="1">
        <f t="shared" si="42"/>
        <v>94.739924250000001</v>
      </c>
      <c r="GO43" s="1">
        <f t="shared" ref="GO43:IZ43" si="43">GO21*GO13</f>
        <v>126.76731749999999</v>
      </c>
      <c r="GP43" s="1">
        <f t="shared" si="43"/>
        <v>71.958928499999999</v>
      </c>
      <c r="GQ43" s="1">
        <f t="shared" si="43"/>
        <v>183.33218250000002</v>
      </c>
      <c r="GR43" s="1">
        <f t="shared" si="43"/>
        <v>202.352373</v>
      </c>
      <c r="GS43" s="1">
        <f t="shared" si="43"/>
        <v>71.685045000000002</v>
      </c>
      <c r="GT43" s="1">
        <f t="shared" si="43"/>
        <v>123.62331599999999</v>
      </c>
      <c r="GU43" s="1">
        <f t="shared" si="43"/>
        <v>106.8032475</v>
      </c>
      <c r="GV43" s="1">
        <f t="shared" si="43"/>
        <v>123.95265525000001</v>
      </c>
      <c r="GW43" s="1">
        <f t="shared" si="43"/>
        <v>105.89332049999999</v>
      </c>
      <c r="GX43" s="1">
        <f t="shared" si="43"/>
        <v>125.44430175000001</v>
      </c>
      <c r="GY43" s="1">
        <f t="shared" si="43"/>
        <v>223.97219325</v>
      </c>
      <c r="GZ43" s="1">
        <f t="shared" si="43"/>
        <v>243.34435799999997</v>
      </c>
      <c r="HA43" s="1">
        <f t="shared" si="43"/>
        <v>229.301604</v>
      </c>
      <c r="HB43" s="1">
        <f t="shared" si="43"/>
        <v>259.13566574999999</v>
      </c>
      <c r="HC43" s="1">
        <f t="shared" si="43"/>
        <v>312.47617500000001</v>
      </c>
      <c r="HD43" s="1">
        <f t="shared" si="43"/>
        <v>285.85401975000002</v>
      </c>
      <c r="HE43" s="1">
        <f t="shared" si="43"/>
        <v>259.55328150000003</v>
      </c>
      <c r="HF43" s="1">
        <f t="shared" si="43"/>
        <v>199.876104</v>
      </c>
      <c r="HG43" s="1">
        <f t="shared" si="43"/>
        <v>220.818006</v>
      </c>
      <c r="HH43" s="1">
        <f t="shared" si="43"/>
        <v>619.20305999999994</v>
      </c>
      <c r="HI43" s="1">
        <f t="shared" si="43"/>
        <v>357.57301724999996</v>
      </c>
      <c r="HJ43" s="1">
        <f t="shared" si="43"/>
        <v>177.13019249999999</v>
      </c>
      <c r="HK43" s="1">
        <f t="shared" si="43"/>
        <v>287.97378750000001</v>
      </c>
      <c r="HL43" s="1">
        <f t="shared" si="43"/>
        <v>159.91514325</v>
      </c>
      <c r="HM43" s="1">
        <f t="shared" si="43"/>
        <v>365.11726275000001</v>
      </c>
      <c r="HN43" s="1">
        <f t="shared" si="43"/>
        <v>323.58430124999995</v>
      </c>
      <c r="HO43" s="1">
        <f t="shared" si="43"/>
        <v>289.00707524999996</v>
      </c>
      <c r="HP43" s="1">
        <f t="shared" si="43"/>
        <v>297.13077675</v>
      </c>
      <c r="HQ43" s="1">
        <f t="shared" si="43"/>
        <v>427.50950849999998</v>
      </c>
      <c r="HR43" s="1">
        <f t="shared" si="43"/>
        <v>260.55488025</v>
      </c>
      <c r="HS43" s="1">
        <f t="shared" si="43"/>
        <v>432.16552799999999</v>
      </c>
      <c r="HT43" s="1">
        <f t="shared" si="43"/>
        <v>261.14904899999999</v>
      </c>
      <c r="HU43" s="1">
        <f t="shared" si="43"/>
        <v>456.29330625</v>
      </c>
      <c r="HV43" s="1">
        <f t="shared" si="43"/>
        <v>473.58418274999997</v>
      </c>
      <c r="HW43" s="1">
        <f t="shared" si="43"/>
        <v>118.55081249999999</v>
      </c>
      <c r="HX43" s="1">
        <f t="shared" si="43"/>
        <v>148.40637749999999</v>
      </c>
      <c r="HY43" s="1">
        <f t="shared" si="43"/>
        <v>390.99699000000004</v>
      </c>
      <c r="HZ43" s="1">
        <f t="shared" si="43"/>
        <v>319.54961249999997</v>
      </c>
      <c r="IA43" s="1">
        <f t="shared" si="43"/>
        <v>165.82853700000001</v>
      </c>
      <c r="IB43" s="1">
        <f t="shared" si="43"/>
        <v>170.0318565</v>
      </c>
      <c r="IC43" s="1">
        <f t="shared" si="43"/>
        <v>274.96658475000004</v>
      </c>
      <c r="ID43" s="1">
        <f t="shared" si="43"/>
        <v>170.09070750000001</v>
      </c>
      <c r="IE43" s="1">
        <f t="shared" si="43"/>
        <v>165.04876125000001</v>
      </c>
      <c r="IF43" s="1">
        <f t="shared" si="43"/>
        <v>103.2450255</v>
      </c>
      <c r="IG43" s="1">
        <f t="shared" si="43"/>
        <v>103.102425</v>
      </c>
      <c r="IH43" s="1">
        <f t="shared" si="43"/>
        <v>16.772534999999998</v>
      </c>
      <c r="II43" s="1">
        <f t="shared" si="43"/>
        <v>24.264720000000001</v>
      </c>
      <c r="IJ43" s="1">
        <f t="shared" si="43"/>
        <v>13.0717125</v>
      </c>
      <c r="IK43" s="1">
        <f t="shared" si="43"/>
        <v>14.463764999999999</v>
      </c>
      <c r="IL43" s="1">
        <f t="shared" si="43"/>
        <v>13.728127499999999</v>
      </c>
      <c r="IM43" s="1">
        <f t="shared" si="43"/>
        <v>433.876734</v>
      </c>
      <c r="IN43" s="1">
        <f t="shared" si="43"/>
        <v>299.54140424999997</v>
      </c>
      <c r="IO43" s="1">
        <f t="shared" si="43"/>
        <v>226.1576025</v>
      </c>
      <c r="IP43" s="1">
        <f t="shared" si="43"/>
        <v>355.66941374999993</v>
      </c>
      <c r="IQ43" s="1">
        <f t="shared" si="43"/>
        <v>209.35337849999999</v>
      </c>
      <c r="IR43" s="1">
        <f t="shared" si="43"/>
        <v>307.93333050000001</v>
      </c>
      <c r="IS43" s="1">
        <f t="shared" si="43"/>
        <v>502.43362199999996</v>
      </c>
      <c r="IT43" s="1">
        <f t="shared" si="43"/>
        <v>404.06417550000003</v>
      </c>
      <c r="IU43" s="1">
        <f t="shared" si="43"/>
        <v>261.900531</v>
      </c>
      <c r="IV43" s="1">
        <f t="shared" si="43"/>
        <v>211.35544425000001</v>
      </c>
      <c r="IW43" s="1">
        <f t="shared" si="43"/>
        <v>338.93875350000002</v>
      </c>
      <c r="IX43" s="1">
        <f t="shared" si="43"/>
        <v>293.50691324999997</v>
      </c>
      <c r="IY43" s="1">
        <f t="shared" si="43"/>
        <v>295.70477174999996</v>
      </c>
      <c r="IZ43" s="1">
        <f t="shared" si="43"/>
        <v>327.17647574999995</v>
      </c>
      <c r="JA43" s="1">
        <f t="shared" ref="JA43:LL43" si="44">JA21*JA13</f>
        <v>293.68120274999995</v>
      </c>
      <c r="JB43" s="1">
        <f t="shared" si="44"/>
        <v>294.00941024999997</v>
      </c>
      <c r="JC43" s="1">
        <f t="shared" si="44"/>
        <v>286.41536774999997</v>
      </c>
      <c r="JD43" s="1">
        <f t="shared" si="44"/>
        <v>185.39196749999999</v>
      </c>
      <c r="JE43" s="1">
        <f t="shared" si="44"/>
        <v>323.04106124999998</v>
      </c>
      <c r="JF43" s="1">
        <f t="shared" si="44"/>
        <v>177.35654249999999</v>
      </c>
      <c r="JG43" s="1">
        <f t="shared" si="44"/>
        <v>106.52031000000001</v>
      </c>
      <c r="JH43" s="1">
        <f t="shared" si="44"/>
        <v>41.6823525</v>
      </c>
      <c r="JI43" s="1">
        <f t="shared" si="44"/>
        <v>304.84817999999996</v>
      </c>
      <c r="JJ43" s="1">
        <f t="shared" si="44"/>
        <v>70.349580000000003</v>
      </c>
      <c r="JK43" s="1">
        <f t="shared" si="44"/>
        <v>106.70138999999999</v>
      </c>
      <c r="JL43" s="1">
        <f t="shared" si="44"/>
        <v>303.45839100000001</v>
      </c>
      <c r="JM43" s="1">
        <f t="shared" si="44"/>
        <v>48.269137499999999</v>
      </c>
      <c r="JN43" s="1">
        <f t="shared" si="44"/>
        <v>70.084750499999998</v>
      </c>
      <c r="JO43" s="1">
        <f t="shared" si="44"/>
        <v>47.17247175</v>
      </c>
      <c r="JP43" s="1">
        <f t="shared" si="44"/>
        <v>276.18095249999999</v>
      </c>
      <c r="JQ43" s="1">
        <f t="shared" si="44"/>
        <v>246.24956024999997</v>
      </c>
      <c r="JR43" s="1">
        <f t="shared" si="44"/>
        <v>171.56311425000001</v>
      </c>
      <c r="JS43" s="1">
        <f t="shared" si="44"/>
        <v>267.98934600000001</v>
      </c>
      <c r="JT43" s="1">
        <f t="shared" si="44"/>
        <v>292.60151324999998</v>
      </c>
      <c r="JU43" s="1">
        <f t="shared" si="44"/>
        <v>251.23378724999998</v>
      </c>
      <c r="JV43" s="1">
        <f t="shared" si="44"/>
        <v>256.83029099999999</v>
      </c>
      <c r="JW43" s="1">
        <f t="shared" si="44"/>
        <v>240.41086199999998</v>
      </c>
      <c r="JX43" s="1">
        <f t="shared" si="44"/>
        <v>328.34670525000001</v>
      </c>
      <c r="JY43" s="1">
        <f t="shared" si="44"/>
        <v>327.48997049999997</v>
      </c>
      <c r="JZ43" s="1">
        <f t="shared" si="44"/>
        <v>432.76761900000002</v>
      </c>
      <c r="KA43" s="1">
        <f t="shared" si="44"/>
        <v>324.34257374999999</v>
      </c>
      <c r="KB43" s="1">
        <f t="shared" si="44"/>
        <v>439.53887924999998</v>
      </c>
      <c r="KC43" s="1">
        <f t="shared" si="44"/>
        <v>429.39160874999999</v>
      </c>
      <c r="KD43" s="1">
        <f t="shared" si="44"/>
        <v>432.96341175000003</v>
      </c>
      <c r="KE43" s="1">
        <f t="shared" si="44"/>
        <v>502.50831750000003</v>
      </c>
      <c r="KF43" s="1">
        <f t="shared" si="44"/>
        <v>326.99652750000001</v>
      </c>
      <c r="KG43" s="1">
        <f t="shared" si="44"/>
        <v>281.51375849999999</v>
      </c>
      <c r="KH43" s="1">
        <f t="shared" si="44"/>
        <v>403.07389425000002</v>
      </c>
      <c r="KI43" s="1">
        <f t="shared" si="44"/>
        <v>280.49857874999998</v>
      </c>
      <c r="KJ43" s="1">
        <f t="shared" si="44"/>
        <v>440.83473299999997</v>
      </c>
      <c r="KK43" s="1">
        <f t="shared" si="44"/>
        <v>256.38438150000002</v>
      </c>
      <c r="KL43" s="1">
        <f t="shared" si="44"/>
        <v>309.307275</v>
      </c>
      <c r="KM43" s="1">
        <f t="shared" si="44"/>
        <v>8.0399520000000013</v>
      </c>
      <c r="KN43" s="1">
        <f t="shared" si="44"/>
        <v>9.7104149999999994</v>
      </c>
      <c r="KO43" s="1">
        <f t="shared" si="44"/>
        <v>8.8502849999999995</v>
      </c>
      <c r="KP43" s="1">
        <f t="shared" si="44"/>
        <v>13.603635000000001</v>
      </c>
      <c r="KQ43" s="1">
        <f t="shared" si="44"/>
        <v>21.367440000000002</v>
      </c>
      <c r="KR43" s="1">
        <f t="shared" si="44"/>
        <v>19.839577500000001</v>
      </c>
      <c r="KS43" s="1">
        <f t="shared" si="44"/>
        <v>7.265835</v>
      </c>
      <c r="KT43" s="1">
        <f t="shared" si="44"/>
        <v>7.3450575000000002</v>
      </c>
      <c r="KU43" s="1">
        <f t="shared" si="44"/>
        <v>7.9562024999999998</v>
      </c>
      <c r="KV43" s="1">
        <f t="shared" si="44"/>
        <v>6.269895</v>
      </c>
      <c r="KW43" s="1">
        <f t="shared" si="44"/>
        <v>10.231020000000001</v>
      </c>
      <c r="KX43" s="1">
        <f t="shared" si="44"/>
        <v>7.2431999999999999</v>
      </c>
      <c r="KY43" s="1">
        <f t="shared" si="44"/>
        <v>41.173065000000001</v>
      </c>
      <c r="KZ43" s="1">
        <f t="shared" si="44"/>
        <v>7.2205649999999997</v>
      </c>
      <c r="LA43" s="1">
        <f t="shared" si="44"/>
        <v>4.6062225000000003</v>
      </c>
      <c r="LB43" s="1">
        <f t="shared" si="44"/>
        <v>5.8171949999999999</v>
      </c>
      <c r="LC43" s="1">
        <f t="shared" si="44"/>
        <v>9.1784924999999991</v>
      </c>
      <c r="LD43" s="1">
        <f t="shared" si="44"/>
        <v>6.0095925000000001</v>
      </c>
      <c r="LE43" s="1">
        <f t="shared" si="44"/>
        <v>17.168647499999999</v>
      </c>
      <c r="LF43" s="1">
        <f t="shared" si="44"/>
        <v>119.2298625</v>
      </c>
      <c r="LG43" s="1">
        <f t="shared" si="44"/>
        <v>314.88680249999999</v>
      </c>
      <c r="LH43" s="1">
        <f t="shared" si="44"/>
        <v>320.23545300000001</v>
      </c>
      <c r="LI43" s="1">
        <f t="shared" si="44"/>
        <v>274.88623050000001</v>
      </c>
      <c r="LJ43" s="1">
        <f t="shared" si="44"/>
        <v>69.206512500000002</v>
      </c>
      <c r="LK43" s="1">
        <f t="shared" si="44"/>
        <v>166.2880275</v>
      </c>
      <c r="LL43" s="1">
        <f t="shared" si="44"/>
        <v>169.32111750000001</v>
      </c>
      <c r="LM43" s="1">
        <f t="shared" ref="LM43:ND43" si="45">LM21*LM13</f>
        <v>234.46464749999998</v>
      </c>
      <c r="LN43" s="1">
        <f t="shared" si="45"/>
        <v>5.1268274999999992</v>
      </c>
      <c r="LO43" s="1">
        <f t="shared" si="45"/>
        <v>10.298925000000001</v>
      </c>
      <c r="LP43" s="1">
        <f t="shared" si="45"/>
        <v>5.0702399999999992</v>
      </c>
      <c r="LQ43" s="1">
        <f t="shared" si="45"/>
        <v>5.0589225000000004</v>
      </c>
      <c r="LR43" s="1">
        <f t="shared" si="45"/>
        <v>10.298925000000001</v>
      </c>
      <c r="LS43" s="1">
        <f t="shared" si="45"/>
        <v>264.0259575</v>
      </c>
      <c r="LT43" s="1">
        <f t="shared" si="45"/>
        <v>88.776733499999992</v>
      </c>
      <c r="LU43" s="1">
        <f t="shared" si="45"/>
        <v>319.68768599999999</v>
      </c>
      <c r="LV43" s="1">
        <f t="shared" si="45"/>
        <v>128.10278250000002</v>
      </c>
      <c r="LW43" s="1">
        <f t="shared" si="45"/>
        <v>127.78589249999999</v>
      </c>
      <c r="LX43" s="1">
        <f t="shared" si="45"/>
        <v>357.07617899999997</v>
      </c>
      <c r="LY43" s="1">
        <f t="shared" si="45"/>
        <v>273.48738750000001</v>
      </c>
      <c r="LZ43" s="1">
        <f t="shared" si="45"/>
        <v>268.32321225000004</v>
      </c>
      <c r="MA43" s="1">
        <f t="shared" si="45"/>
        <v>152.718345</v>
      </c>
      <c r="MB43" s="1">
        <f t="shared" si="45"/>
        <v>324.78961500000003</v>
      </c>
      <c r="MC43" s="1">
        <f t="shared" si="45"/>
        <v>9.8575424999999992</v>
      </c>
      <c r="MD43" s="1">
        <f t="shared" si="45"/>
        <v>16.308517500000001</v>
      </c>
      <c r="ME43" s="1">
        <f t="shared" si="45"/>
        <v>21.027915</v>
      </c>
      <c r="MF43" s="1">
        <f t="shared" si="45"/>
        <v>10.4007825</v>
      </c>
      <c r="MG43" s="1">
        <f t="shared" si="45"/>
        <v>207.694233</v>
      </c>
      <c r="MH43" s="1">
        <f t="shared" si="45"/>
        <v>323.99399475000001</v>
      </c>
      <c r="MI43" s="1">
        <f t="shared" si="45"/>
        <v>212.57999774999999</v>
      </c>
      <c r="MJ43" s="1">
        <f t="shared" si="45"/>
        <v>323.99399475000001</v>
      </c>
      <c r="MK43" s="1">
        <f t="shared" si="45"/>
        <v>288.29746799999998</v>
      </c>
      <c r="ML43" s="1">
        <f t="shared" si="45"/>
        <v>322.85319075000001</v>
      </c>
      <c r="MM43" s="1">
        <f t="shared" si="45"/>
        <v>435.46457924999999</v>
      </c>
      <c r="MN43" s="1">
        <f t="shared" si="45"/>
        <v>6.4170224999999999</v>
      </c>
      <c r="MO43" s="1">
        <f t="shared" si="45"/>
        <v>4.5949049999999998</v>
      </c>
      <c r="MP43" s="1">
        <f t="shared" si="45"/>
        <v>5.4776699999999998</v>
      </c>
      <c r="MQ43" s="1">
        <f t="shared" si="45"/>
        <v>12.969854999999999</v>
      </c>
      <c r="MR43" s="1">
        <f t="shared" si="45"/>
        <v>104.85663750000001</v>
      </c>
      <c r="MS43" s="1">
        <f t="shared" si="45"/>
        <v>18.24381</v>
      </c>
      <c r="MT43" s="1">
        <f t="shared" si="45"/>
        <v>123.6436875</v>
      </c>
      <c r="MU43" s="1">
        <f t="shared" si="45"/>
        <v>12.6190125</v>
      </c>
      <c r="MV43" s="1">
        <f t="shared" si="45"/>
        <v>124.61020199999999</v>
      </c>
      <c r="MW43" s="1">
        <f t="shared" si="45"/>
        <v>280.93769774999998</v>
      </c>
      <c r="MX43" s="1">
        <f t="shared" si="45"/>
        <v>279.65655674999999</v>
      </c>
      <c r="MY43" s="1">
        <f t="shared" si="45"/>
        <v>8.5560299999999998</v>
      </c>
      <c r="MZ43" s="1">
        <f t="shared" si="45"/>
        <v>25.192754999999998</v>
      </c>
      <c r="NA43" s="1">
        <f t="shared" si="45"/>
        <v>17.1912825</v>
      </c>
      <c r="NB43" s="1">
        <f t="shared" si="45"/>
        <v>166.47137099999998</v>
      </c>
      <c r="NC43" s="1">
        <f t="shared" si="45"/>
        <v>228.66669224999998</v>
      </c>
      <c r="ND43" s="1">
        <f t="shared" si="45"/>
        <v>165.56597100000002</v>
      </c>
      <c r="NE43" s="41">
        <f t="shared" si="39"/>
        <v>82812.598870500035</v>
      </c>
      <c r="NF43" s="1">
        <v>82812.249313920023</v>
      </c>
    </row>
    <row r="44" spans="1:374" hidden="1">
      <c r="A44" s="1" t="s">
        <v>401</v>
      </c>
      <c r="D44" s="1">
        <f>D23*D13</f>
        <v>0</v>
      </c>
      <c r="E44" s="1">
        <f t="shared" ref="E44:BP44" si="46">E23*E13</f>
        <v>110.42913999999999</v>
      </c>
      <c r="F44" s="1">
        <f t="shared" si="46"/>
        <v>95.809095000000013</v>
      </c>
      <c r="G44" s="1">
        <f t="shared" si="46"/>
        <v>78.007800000000003</v>
      </c>
      <c r="H44" s="1">
        <f t="shared" si="46"/>
        <v>107.62034399999999</v>
      </c>
      <c r="I44" s="1">
        <f t="shared" si="46"/>
        <v>55.845447</v>
      </c>
      <c r="J44" s="1">
        <f t="shared" si="46"/>
        <v>95.31882499999999</v>
      </c>
      <c r="K44" s="1">
        <f t="shared" si="46"/>
        <v>50.911500000000004</v>
      </c>
      <c r="L44" s="1">
        <f t="shared" si="46"/>
        <v>107.68646</v>
      </c>
      <c r="M44" s="1">
        <f t="shared" si="46"/>
        <v>128.076144</v>
      </c>
      <c r="N44" s="1">
        <f t="shared" si="46"/>
        <v>44.880757000000003</v>
      </c>
      <c r="O44" s="1">
        <f t="shared" si="46"/>
        <v>97.363365000000002</v>
      </c>
      <c r="P44" s="1">
        <f t="shared" si="46"/>
        <v>0</v>
      </c>
      <c r="Q44" s="1">
        <f t="shared" si="46"/>
        <v>109.70354399999999</v>
      </c>
      <c r="R44" s="1">
        <f t="shared" si="46"/>
        <v>0</v>
      </c>
      <c r="S44" s="1">
        <f t="shared" si="46"/>
        <v>142.90705800000001</v>
      </c>
      <c r="T44" s="1">
        <f t="shared" si="46"/>
        <v>108.092574</v>
      </c>
      <c r="U44" s="1">
        <f t="shared" si="46"/>
        <v>107.90455199999998</v>
      </c>
      <c r="V44" s="1">
        <f t="shared" si="46"/>
        <v>107.838038</v>
      </c>
      <c r="W44" s="1">
        <f t="shared" si="46"/>
        <v>97.091710000000006</v>
      </c>
      <c r="X44" s="1">
        <f t="shared" si="46"/>
        <v>107.98515</v>
      </c>
      <c r="Y44" s="1">
        <f t="shared" si="46"/>
        <v>107.33552</v>
      </c>
      <c r="Z44" s="1">
        <f t="shared" si="46"/>
        <v>132.44687499999998</v>
      </c>
      <c r="AA44" s="1">
        <f t="shared" si="46"/>
        <v>0</v>
      </c>
      <c r="AB44" s="1">
        <f t="shared" si="46"/>
        <v>0</v>
      </c>
      <c r="AC44" s="1">
        <f t="shared" si="46"/>
        <v>0</v>
      </c>
      <c r="AD44" s="1">
        <f t="shared" si="46"/>
        <v>30.494009999999999</v>
      </c>
      <c r="AE44" s="1">
        <f t="shared" si="46"/>
        <v>31.729229999999998</v>
      </c>
      <c r="AF44" s="1">
        <f t="shared" si="46"/>
        <v>0</v>
      </c>
      <c r="AG44" s="1">
        <f t="shared" si="46"/>
        <v>30.183660000000003</v>
      </c>
      <c r="AH44" s="1">
        <f t="shared" si="46"/>
        <v>0</v>
      </c>
      <c r="AI44" s="1">
        <f t="shared" si="46"/>
        <v>0</v>
      </c>
      <c r="AJ44" s="1">
        <f t="shared" si="46"/>
        <v>0</v>
      </c>
      <c r="AK44" s="1">
        <f t="shared" si="46"/>
        <v>0</v>
      </c>
      <c r="AL44" s="1">
        <f t="shared" si="46"/>
        <v>0</v>
      </c>
      <c r="AM44" s="1">
        <f t="shared" si="46"/>
        <v>0</v>
      </c>
      <c r="AN44" s="1">
        <f t="shared" si="46"/>
        <v>30.275999999999996</v>
      </c>
      <c r="AO44" s="1">
        <f t="shared" si="46"/>
        <v>58.895811999999999</v>
      </c>
      <c r="AP44" s="1">
        <f t="shared" si="46"/>
        <v>0</v>
      </c>
      <c r="AQ44" s="1">
        <f t="shared" si="46"/>
        <v>0</v>
      </c>
      <c r="AR44" s="1">
        <f t="shared" si="46"/>
        <v>10.80954</v>
      </c>
      <c r="AS44" s="1">
        <f t="shared" si="46"/>
        <v>0</v>
      </c>
      <c r="AT44" s="1">
        <f t="shared" si="46"/>
        <v>9.1440900000000003</v>
      </c>
      <c r="AU44" s="1">
        <f t="shared" si="46"/>
        <v>201.98356200000001</v>
      </c>
      <c r="AV44" s="1">
        <f t="shared" si="46"/>
        <v>6.2951279999999992</v>
      </c>
      <c r="AW44" s="1">
        <f t="shared" si="46"/>
        <v>35.513910000000003</v>
      </c>
      <c r="AX44" s="1">
        <f t="shared" si="46"/>
        <v>0</v>
      </c>
      <c r="AY44" s="1">
        <f t="shared" si="46"/>
        <v>32.505839999999992</v>
      </c>
      <c r="AZ44" s="1">
        <f t="shared" si="46"/>
        <v>10.75896</v>
      </c>
      <c r="BA44" s="1">
        <f t="shared" si="46"/>
        <v>65.686109999999999</v>
      </c>
      <c r="BB44" s="1">
        <f t="shared" si="46"/>
        <v>11.083829999999999</v>
      </c>
      <c r="BC44" s="1">
        <f t="shared" si="46"/>
        <v>159.1002</v>
      </c>
      <c r="BD44" s="1">
        <f t="shared" si="46"/>
        <v>21.223590000000002</v>
      </c>
      <c r="BE44" s="1">
        <f t="shared" si="46"/>
        <v>177.30815999999996</v>
      </c>
      <c r="BF44" s="1">
        <f t="shared" si="46"/>
        <v>13.720978699999998</v>
      </c>
      <c r="BG44" s="1">
        <f t="shared" si="46"/>
        <v>71.733793039999995</v>
      </c>
      <c r="BH44" s="1">
        <f t="shared" si="46"/>
        <v>78.700811900000005</v>
      </c>
      <c r="BI44" s="1">
        <f t="shared" si="46"/>
        <v>66.235970569999992</v>
      </c>
      <c r="BJ44" s="1">
        <f t="shared" si="46"/>
        <v>81.426292599999996</v>
      </c>
      <c r="BK44" s="1">
        <f t="shared" si="46"/>
        <v>247.16327659999999</v>
      </c>
      <c r="BL44" s="1">
        <f t="shared" si="46"/>
        <v>82.14128620999999</v>
      </c>
      <c r="BM44" s="1">
        <f t="shared" si="46"/>
        <v>34.210962899999998</v>
      </c>
      <c r="BN44" s="1">
        <f t="shared" si="46"/>
        <v>69.152806260000006</v>
      </c>
      <c r="BO44" s="1">
        <f t="shared" si="46"/>
        <v>190.90834949999999</v>
      </c>
      <c r="BP44" s="1">
        <f t="shared" si="46"/>
        <v>122.20629470999998</v>
      </c>
      <c r="BQ44" s="1">
        <f t="shared" ref="BQ44:EB44" si="47">BQ23*BQ13</f>
        <v>167.98287163000003</v>
      </c>
      <c r="BR44" s="1">
        <f t="shared" si="47"/>
        <v>80.192047649999992</v>
      </c>
      <c r="BS44" s="1">
        <f t="shared" si="47"/>
        <v>71.626607879999995</v>
      </c>
      <c r="BT44" s="1">
        <f t="shared" si="47"/>
        <v>105.61326524999998</v>
      </c>
      <c r="BU44" s="1">
        <f t="shared" si="47"/>
        <v>52.815699649999992</v>
      </c>
      <c r="BV44" s="1">
        <f t="shared" si="47"/>
        <v>119.8074293</v>
      </c>
      <c r="BW44" s="1">
        <f t="shared" si="47"/>
        <v>126.60690674999999</v>
      </c>
      <c r="BX44" s="1">
        <f t="shared" si="47"/>
        <v>71.725617119999981</v>
      </c>
      <c r="BY44" s="1">
        <f t="shared" si="47"/>
        <v>125.47739277000001</v>
      </c>
      <c r="BZ44" s="1">
        <f t="shared" si="47"/>
        <v>132.27053803999999</v>
      </c>
      <c r="CA44" s="1">
        <f t="shared" si="47"/>
        <v>103.88972815</v>
      </c>
      <c r="CB44" s="1">
        <f t="shared" si="47"/>
        <v>127.93658835999999</v>
      </c>
      <c r="CC44" s="1">
        <f t="shared" si="47"/>
        <v>71.849267399999988</v>
      </c>
      <c r="CD44" s="1">
        <f t="shared" si="47"/>
        <v>52.77251133</v>
      </c>
      <c r="CE44" s="1">
        <f t="shared" si="47"/>
        <v>75.023017799999977</v>
      </c>
      <c r="CF44" s="1">
        <f t="shared" si="47"/>
        <v>115.42320279</v>
      </c>
      <c r="CG44" s="1">
        <f t="shared" si="47"/>
        <v>84.914574599999995</v>
      </c>
      <c r="CH44" s="1">
        <f t="shared" si="47"/>
        <v>116.86623102000001</v>
      </c>
      <c r="CI44" s="1">
        <f t="shared" si="47"/>
        <v>70.372960979999988</v>
      </c>
      <c r="CJ44" s="1">
        <f t="shared" si="47"/>
        <v>0</v>
      </c>
      <c r="CK44" s="1">
        <f t="shared" si="47"/>
        <v>40.187934599999998</v>
      </c>
      <c r="CL44" s="1">
        <f t="shared" si="47"/>
        <v>0</v>
      </c>
      <c r="CM44" s="1">
        <f t="shared" si="47"/>
        <v>41.099443999999991</v>
      </c>
      <c r="CN44" s="1">
        <f t="shared" si="47"/>
        <v>0</v>
      </c>
      <c r="CO44" s="1">
        <f t="shared" si="47"/>
        <v>0</v>
      </c>
      <c r="CP44" s="1">
        <f t="shared" si="47"/>
        <v>9.0489619999999995</v>
      </c>
      <c r="CQ44" s="1">
        <f t="shared" si="47"/>
        <v>8.8408999999999995</v>
      </c>
      <c r="CR44" s="1">
        <f t="shared" si="47"/>
        <v>0</v>
      </c>
      <c r="CS44" s="1">
        <f t="shared" si="47"/>
        <v>0</v>
      </c>
      <c r="CT44" s="1">
        <f t="shared" si="47"/>
        <v>0</v>
      </c>
      <c r="CU44" s="1">
        <f t="shared" si="47"/>
        <v>0</v>
      </c>
      <c r="CV44" s="1">
        <f t="shared" si="47"/>
        <v>0</v>
      </c>
      <c r="CW44" s="1">
        <f t="shared" si="47"/>
        <v>0</v>
      </c>
      <c r="CX44" s="1">
        <f t="shared" si="47"/>
        <v>0</v>
      </c>
      <c r="CY44" s="1">
        <f t="shared" si="47"/>
        <v>0</v>
      </c>
      <c r="CZ44" s="1">
        <f t="shared" si="47"/>
        <v>0</v>
      </c>
      <c r="DA44" s="1">
        <f t="shared" si="47"/>
        <v>97.913184000000001</v>
      </c>
      <c r="DB44" s="1">
        <f t="shared" si="47"/>
        <v>0</v>
      </c>
      <c r="DC44" s="1">
        <f t="shared" si="47"/>
        <v>0</v>
      </c>
      <c r="DD44" s="1">
        <f t="shared" si="47"/>
        <v>0</v>
      </c>
      <c r="DE44" s="1">
        <f t="shared" si="47"/>
        <v>0</v>
      </c>
      <c r="DF44" s="1">
        <f t="shared" si="47"/>
        <v>101.986704</v>
      </c>
      <c r="DG44" s="1">
        <f t="shared" si="47"/>
        <v>0</v>
      </c>
      <c r="DH44" s="1">
        <f t="shared" si="47"/>
        <v>0</v>
      </c>
      <c r="DI44" s="1">
        <f t="shared" si="47"/>
        <v>0</v>
      </c>
      <c r="DJ44" s="1">
        <f t="shared" si="47"/>
        <v>0</v>
      </c>
      <c r="DK44" s="1">
        <f t="shared" si="47"/>
        <v>138.89555999999999</v>
      </c>
      <c r="DL44" s="1">
        <f t="shared" si="47"/>
        <v>74.412288000000004</v>
      </c>
      <c r="DM44" s="1">
        <f t="shared" si="47"/>
        <v>87.062432000000001</v>
      </c>
      <c r="DN44" s="1">
        <f t="shared" si="47"/>
        <v>139.06085200000001</v>
      </c>
      <c r="DO44" s="1">
        <f t="shared" si="47"/>
        <v>135.18794199999999</v>
      </c>
      <c r="DP44" s="1">
        <f t="shared" si="47"/>
        <v>153.54684</v>
      </c>
      <c r="DQ44" s="1">
        <f t="shared" si="47"/>
        <v>13.400896000000001</v>
      </c>
      <c r="DR44" s="1">
        <f t="shared" si="47"/>
        <v>6.5761799999999999</v>
      </c>
      <c r="DS44" s="1">
        <f t="shared" si="47"/>
        <v>11.28416</v>
      </c>
      <c r="DT44" s="1">
        <f t="shared" si="47"/>
        <v>27.52572</v>
      </c>
      <c r="DU44" s="1">
        <f t="shared" si="47"/>
        <v>30.206040000000002</v>
      </c>
      <c r="DV44" s="1">
        <f t="shared" si="47"/>
        <v>26.990670000000001</v>
      </c>
      <c r="DW44" s="1">
        <f t="shared" si="47"/>
        <v>32.282411000000003</v>
      </c>
      <c r="DX44" s="1">
        <f t="shared" si="47"/>
        <v>0</v>
      </c>
      <c r="DY44" s="1">
        <f t="shared" si="47"/>
        <v>8.1054000000000013</v>
      </c>
      <c r="DZ44" s="1">
        <f t="shared" si="47"/>
        <v>0</v>
      </c>
      <c r="EA44" s="1">
        <f t="shared" si="47"/>
        <v>0</v>
      </c>
      <c r="EB44" s="1">
        <f t="shared" si="47"/>
        <v>0</v>
      </c>
      <c r="EC44" s="1">
        <f t="shared" ref="EC44:GN44" si="48">EC23*EC13</f>
        <v>0</v>
      </c>
      <c r="ED44" s="1">
        <f t="shared" si="48"/>
        <v>111.966651</v>
      </c>
      <c r="EE44" s="1">
        <f t="shared" si="48"/>
        <v>0</v>
      </c>
      <c r="EF44" s="1">
        <f t="shared" si="48"/>
        <v>0</v>
      </c>
      <c r="EG44" s="1">
        <f t="shared" si="48"/>
        <v>94.115335999999999</v>
      </c>
      <c r="EH44" s="1">
        <f t="shared" si="48"/>
        <v>72.653415999999993</v>
      </c>
      <c r="EI44" s="1">
        <f t="shared" si="48"/>
        <v>0</v>
      </c>
      <c r="EJ44" s="1">
        <f t="shared" si="48"/>
        <v>0</v>
      </c>
      <c r="EK44" s="1">
        <f t="shared" si="48"/>
        <v>45.054022999999994</v>
      </c>
      <c r="EL44" s="1">
        <f t="shared" si="48"/>
        <v>0</v>
      </c>
      <c r="EM44" s="1">
        <f t="shared" si="48"/>
        <v>43.158239999999992</v>
      </c>
      <c r="EN44" s="1">
        <f t="shared" si="48"/>
        <v>42.997307999999997</v>
      </c>
      <c r="EO44" s="1">
        <f t="shared" si="48"/>
        <v>138.53801799999999</v>
      </c>
      <c r="EP44" s="1">
        <f t="shared" si="48"/>
        <v>126.8322</v>
      </c>
      <c r="EQ44" s="1">
        <f t="shared" si="48"/>
        <v>68.503025000000008</v>
      </c>
      <c r="ER44" s="1">
        <f t="shared" si="48"/>
        <v>69.242007999999998</v>
      </c>
      <c r="ES44" s="1">
        <f t="shared" si="48"/>
        <v>11.242844099999997</v>
      </c>
      <c r="ET44" s="1">
        <f t="shared" si="48"/>
        <v>15.635520000000001</v>
      </c>
      <c r="EU44" s="1">
        <f t="shared" si="48"/>
        <v>61.702519999999993</v>
      </c>
      <c r="EV44" s="1">
        <f t="shared" si="48"/>
        <v>40.900820000000003</v>
      </c>
      <c r="EW44" s="1">
        <f t="shared" si="48"/>
        <v>66.574709999999996</v>
      </c>
      <c r="EX44" s="1">
        <f t="shared" si="48"/>
        <v>39.340069999999997</v>
      </c>
      <c r="EY44" s="1">
        <f t="shared" si="48"/>
        <v>47.507397999999995</v>
      </c>
      <c r="EZ44" s="1">
        <f t="shared" si="48"/>
        <v>64.37398499999999</v>
      </c>
      <c r="FA44" s="1">
        <f t="shared" si="48"/>
        <v>63.047379999999997</v>
      </c>
      <c r="FB44" s="1">
        <f t="shared" si="48"/>
        <v>102.174588</v>
      </c>
      <c r="FC44" s="1">
        <f t="shared" si="48"/>
        <v>64.89873</v>
      </c>
      <c r="FD44" s="1">
        <f t="shared" si="48"/>
        <v>44.804256000000002</v>
      </c>
      <c r="FE44" s="1">
        <f t="shared" si="48"/>
        <v>106.35332700000001</v>
      </c>
      <c r="FF44" s="1">
        <f t="shared" si="48"/>
        <v>44.846109000000006</v>
      </c>
      <c r="FG44" s="1">
        <f t="shared" si="48"/>
        <v>45.075434999999999</v>
      </c>
      <c r="FH44" s="1">
        <f t="shared" si="48"/>
        <v>104.619294</v>
      </c>
      <c r="FI44" s="1">
        <f t="shared" si="48"/>
        <v>106.40162399999998</v>
      </c>
      <c r="FJ44" s="1">
        <f t="shared" si="48"/>
        <v>48.627803</v>
      </c>
      <c r="FK44" s="1">
        <f t="shared" si="48"/>
        <v>0</v>
      </c>
      <c r="FL44" s="1">
        <f t="shared" si="48"/>
        <v>0</v>
      </c>
      <c r="FM44" s="1">
        <f t="shared" si="48"/>
        <v>0</v>
      </c>
      <c r="FN44" s="1">
        <f t="shared" si="48"/>
        <v>0</v>
      </c>
      <c r="FO44" s="1">
        <f t="shared" si="48"/>
        <v>94.844669370000005</v>
      </c>
      <c r="FP44" s="1">
        <f t="shared" si="48"/>
        <v>108.7463759</v>
      </c>
      <c r="FQ44" s="1">
        <f t="shared" si="48"/>
        <v>110.16794563999999</v>
      </c>
      <c r="FR44" s="1">
        <f t="shared" si="48"/>
        <v>0</v>
      </c>
      <c r="FS44" s="1">
        <f t="shared" si="48"/>
        <v>110.30122939999998</v>
      </c>
      <c r="FT44" s="1">
        <f t="shared" si="48"/>
        <v>89.517369200000005</v>
      </c>
      <c r="FU44" s="1">
        <f t="shared" si="48"/>
        <v>138.073003</v>
      </c>
      <c r="FV44" s="1">
        <f t="shared" si="48"/>
        <v>56.192224660000001</v>
      </c>
      <c r="FW44" s="1">
        <f t="shared" si="48"/>
        <v>92.276807639999987</v>
      </c>
      <c r="FX44" s="1">
        <f t="shared" si="48"/>
        <v>81.798701250000008</v>
      </c>
      <c r="FY44" s="1">
        <f t="shared" si="48"/>
        <v>37.939094019999999</v>
      </c>
      <c r="FZ44" s="1">
        <f t="shared" si="48"/>
        <v>9.5811025000000001</v>
      </c>
      <c r="GA44" s="1">
        <f t="shared" si="48"/>
        <v>93.863148649999985</v>
      </c>
      <c r="GB44" s="1">
        <f t="shared" si="48"/>
        <v>103.10315175999997</v>
      </c>
      <c r="GC44" s="1">
        <f t="shared" si="48"/>
        <v>183.43571707999996</v>
      </c>
      <c r="GD44" s="1">
        <f t="shared" si="48"/>
        <v>33.691985399999993</v>
      </c>
      <c r="GE44" s="1">
        <f t="shared" si="48"/>
        <v>8.8851789000000014</v>
      </c>
      <c r="GF44" s="1">
        <f t="shared" si="48"/>
        <v>30.9903975</v>
      </c>
      <c r="GG44" s="1">
        <f t="shared" si="48"/>
        <v>9.1234456999999995</v>
      </c>
      <c r="GH44" s="1">
        <f t="shared" si="48"/>
        <v>29.958932700000002</v>
      </c>
      <c r="GI44" s="1">
        <f t="shared" si="48"/>
        <v>10.19917467</v>
      </c>
      <c r="GJ44" s="1">
        <f t="shared" si="48"/>
        <v>84.456616949999997</v>
      </c>
      <c r="GK44" s="1">
        <f t="shared" si="48"/>
        <v>0</v>
      </c>
      <c r="GL44" s="1">
        <f t="shared" si="48"/>
        <v>8.4711529999999993</v>
      </c>
      <c r="GM44" s="1">
        <f t="shared" si="48"/>
        <v>97.98333384999998</v>
      </c>
      <c r="GN44" s="1">
        <f t="shared" si="48"/>
        <v>0</v>
      </c>
      <c r="GO44" s="1">
        <f t="shared" ref="GO44:IZ44" si="49">GO23*GO13</f>
        <v>39.697464099999998</v>
      </c>
      <c r="GP44" s="1">
        <f t="shared" si="49"/>
        <v>49.12408902</v>
      </c>
      <c r="GQ44" s="1">
        <f t="shared" si="49"/>
        <v>57.145212300000004</v>
      </c>
      <c r="GR44" s="1">
        <f t="shared" si="49"/>
        <v>66.739182920000005</v>
      </c>
      <c r="GS44" s="1">
        <f t="shared" si="49"/>
        <v>47.638647399999989</v>
      </c>
      <c r="GT44" s="1">
        <f t="shared" si="49"/>
        <v>49.371771679999995</v>
      </c>
      <c r="GU44" s="1">
        <f t="shared" si="49"/>
        <v>0</v>
      </c>
      <c r="GV44" s="1">
        <f t="shared" si="49"/>
        <v>49.32368305</v>
      </c>
      <c r="GW44" s="1">
        <f t="shared" si="49"/>
        <v>47.04779177999999</v>
      </c>
      <c r="GX44" s="1">
        <f t="shared" si="49"/>
        <v>57.824641290000002</v>
      </c>
      <c r="GY44" s="1">
        <f t="shared" si="49"/>
        <v>94.478961589999997</v>
      </c>
      <c r="GZ44" s="1">
        <f t="shared" si="49"/>
        <v>25.073015759999997</v>
      </c>
      <c r="HA44" s="1">
        <f t="shared" si="49"/>
        <v>125.13677903999999</v>
      </c>
      <c r="HB44" s="1">
        <f t="shared" si="49"/>
        <v>0</v>
      </c>
      <c r="HC44" s="1">
        <f t="shared" si="49"/>
        <v>42.836914999999998</v>
      </c>
      <c r="HD44" s="1">
        <f t="shared" si="49"/>
        <v>113.33382567</v>
      </c>
      <c r="HE44" s="1">
        <f t="shared" si="49"/>
        <v>32.572876139999998</v>
      </c>
      <c r="HF44" s="1">
        <f t="shared" si="49"/>
        <v>37.972486079999996</v>
      </c>
      <c r="HG44" s="1">
        <f t="shared" si="49"/>
        <v>0</v>
      </c>
      <c r="HH44" s="1">
        <f t="shared" si="49"/>
        <v>159.35964239999998</v>
      </c>
      <c r="HI44" s="1">
        <f t="shared" si="49"/>
        <v>0</v>
      </c>
      <c r="HJ44" s="1">
        <f t="shared" si="49"/>
        <v>20.689056899999997</v>
      </c>
      <c r="HK44" s="1">
        <f t="shared" si="49"/>
        <v>0</v>
      </c>
      <c r="HL44" s="1">
        <f t="shared" si="49"/>
        <v>20.300427329999998</v>
      </c>
      <c r="HM44" s="1">
        <f t="shared" si="49"/>
        <v>118.56995588999999</v>
      </c>
      <c r="HN44" s="1">
        <f t="shared" si="49"/>
        <v>66.16359014999999</v>
      </c>
      <c r="HO44" s="1">
        <f t="shared" si="49"/>
        <v>93.434768069999976</v>
      </c>
      <c r="HP44" s="1">
        <f t="shared" si="49"/>
        <v>40.733236149999996</v>
      </c>
      <c r="HQ44" s="1">
        <f t="shared" si="49"/>
        <v>125.2025859</v>
      </c>
      <c r="HR44" s="1">
        <f t="shared" si="49"/>
        <v>37.795709909999999</v>
      </c>
      <c r="HS44" s="1">
        <f t="shared" si="49"/>
        <v>94.627735359999988</v>
      </c>
      <c r="HT44" s="1">
        <f t="shared" si="49"/>
        <v>108.45848244</v>
      </c>
      <c r="HU44" s="1">
        <f t="shared" si="49"/>
        <v>95.28234775</v>
      </c>
      <c r="HV44" s="1">
        <f t="shared" si="49"/>
        <v>115.36330757</v>
      </c>
      <c r="HW44" s="1">
        <f t="shared" si="49"/>
        <v>24.326092500000001</v>
      </c>
      <c r="HX44" s="1">
        <f t="shared" si="49"/>
        <v>62.280193499999989</v>
      </c>
      <c r="HY44" s="1">
        <f t="shared" si="49"/>
        <v>158.41985400000002</v>
      </c>
      <c r="HZ44" s="1">
        <f t="shared" si="49"/>
        <v>153.3188735</v>
      </c>
      <c r="IA44" s="1">
        <f t="shared" si="49"/>
        <v>0</v>
      </c>
      <c r="IB44" s="1">
        <f t="shared" si="49"/>
        <v>0</v>
      </c>
      <c r="IC44" s="1">
        <f t="shared" si="49"/>
        <v>71.96143382999999</v>
      </c>
      <c r="ID44" s="1">
        <f t="shared" si="49"/>
        <v>0</v>
      </c>
      <c r="IE44" s="1">
        <f t="shared" si="49"/>
        <v>0</v>
      </c>
      <c r="IF44" s="1">
        <f t="shared" si="49"/>
        <v>0</v>
      </c>
      <c r="IG44" s="1">
        <f t="shared" si="49"/>
        <v>0</v>
      </c>
      <c r="IH44" s="1">
        <f t="shared" si="49"/>
        <v>0</v>
      </c>
      <c r="II44" s="1">
        <f t="shared" si="49"/>
        <v>0</v>
      </c>
      <c r="IJ44" s="1">
        <f t="shared" si="49"/>
        <v>0</v>
      </c>
      <c r="IK44" s="1">
        <f t="shared" si="49"/>
        <v>0</v>
      </c>
      <c r="IL44" s="1">
        <f t="shared" si="49"/>
        <v>0</v>
      </c>
      <c r="IM44" s="1">
        <f t="shared" si="49"/>
        <v>145.9290292</v>
      </c>
      <c r="IN44" s="1">
        <f t="shared" si="49"/>
        <v>88.593323830000003</v>
      </c>
      <c r="IO44" s="1">
        <f t="shared" si="49"/>
        <v>50.011454100000002</v>
      </c>
      <c r="IP44" s="1">
        <f t="shared" si="49"/>
        <v>87.41280974999998</v>
      </c>
      <c r="IQ44" s="1">
        <f t="shared" si="49"/>
        <v>65.559470619999999</v>
      </c>
      <c r="IR44" s="1">
        <f t="shared" si="49"/>
        <v>89.736683659999997</v>
      </c>
      <c r="IS44" s="1">
        <f t="shared" si="49"/>
        <v>0</v>
      </c>
      <c r="IT44" s="1">
        <f t="shared" si="49"/>
        <v>145.85583178000002</v>
      </c>
      <c r="IU44" s="1">
        <f t="shared" si="49"/>
        <v>74.614171159999998</v>
      </c>
      <c r="IV44" s="1">
        <f t="shared" si="49"/>
        <v>0</v>
      </c>
      <c r="IW44" s="1">
        <f t="shared" si="49"/>
        <v>85.511095460000007</v>
      </c>
      <c r="IX44" s="1">
        <f t="shared" si="49"/>
        <v>101.48194409</v>
      </c>
      <c r="IY44" s="1">
        <f t="shared" si="49"/>
        <v>81.245326949999992</v>
      </c>
      <c r="IZ44" s="1">
        <f t="shared" si="49"/>
        <v>100.08550269</v>
      </c>
      <c r="JA44" s="1">
        <f t="shared" ref="JA44:LL44" si="50">JA23*JA13</f>
        <v>84.732249289999999</v>
      </c>
      <c r="JB44" s="1">
        <f t="shared" si="50"/>
        <v>86.318097409999993</v>
      </c>
      <c r="JC44" s="1">
        <f t="shared" si="50"/>
        <v>100.69015450999999</v>
      </c>
      <c r="JD44" s="1">
        <f t="shared" si="50"/>
        <v>38.981865699999993</v>
      </c>
      <c r="JE44" s="1">
        <f t="shared" si="50"/>
        <v>90.628466849999995</v>
      </c>
      <c r="JF44" s="1">
        <f t="shared" si="50"/>
        <v>0</v>
      </c>
      <c r="JG44" s="1">
        <f t="shared" si="50"/>
        <v>12.441722800000001</v>
      </c>
      <c r="JH44" s="1">
        <f t="shared" si="50"/>
        <v>14.95298</v>
      </c>
      <c r="JI44" s="1">
        <f t="shared" si="50"/>
        <v>58.451119999999996</v>
      </c>
      <c r="JJ44" s="1">
        <f t="shared" si="50"/>
        <v>38.60136</v>
      </c>
      <c r="JK44" s="1">
        <f t="shared" si="50"/>
        <v>13.6706</v>
      </c>
      <c r="JL44" s="1">
        <f t="shared" si="50"/>
        <v>71.323111999999995</v>
      </c>
      <c r="JM44" s="1">
        <f t="shared" si="50"/>
        <v>16.377599999999997</v>
      </c>
      <c r="JN44" s="1">
        <f t="shared" si="50"/>
        <v>39.323009999999996</v>
      </c>
      <c r="JO44" s="1">
        <f t="shared" si="50"/>
        <v>0</v>
      </c>
      <c r="JP44" s="1">
        <f t="shared" si="50"/>
        <v>74.673180000000002</v>
      </c>
      <c r="JQ44" s="1">
        <f t="shared" si="50"/>
        <v>77.024382000000003</v>
      </c>
      <c r="JR44" s="1">
        <f t="shared" si="50"/>
        <v>0</v>
      </c>
      <c r="JS44" s="1">
        <f t="shared" si="50"/>
        <v>82.403616</v>
      </c>
      <c r="JT44" s="1">
        <f t="shared" si="50"/>
        <v>0</v>
      </c>
      <c r="JU44" s="1">
        <f t="shared" si="50"/>
        <v>0</v>
      </c>
      <c r="JV44" s="1">
        <f t="shared" si="50"/>
        <v>101.665536</v>
      </c>
      <c r="JW44" s="1">
        <f t="shared" si="50"/>
        <v>95.378375999999989</v>
      </c>
      <c r="JX44" s="1">
        <f t="shared" si="50"/>
        <v>96.610959000000008</v>
      </c>
      <c r="JY44" s="1">
        <f t="shared" si="50"/>
        <v>96.648243999999991</v>
      </c>
      <c r="JZ44" s="1">
        <f t="shared" si="50"/>
        <v>143.01311200000001</v>
      </c>
      <c r="KA44" s="1">
        <f t="shared" si="50"/>
        <v>93.713295000000002</v>
      </c>
      <c r="KB44" s="1">
        <f t="shared" si="50"/>
        <v>145.60417161000001</v>
      </c>
      <c r="KC44" s="1">
        <f t="shared" si="50"/>
        <v>148.77608265000001</v>
      </c>
      <c r="KD44" s="1">
        <f t="shared" si="50"/>
        <v>102.95864193</v>
      </c>
      <c r="KE44" s="1">
        <f t="shared" si="50"/>
        <v>136.60855670000004</v>
      </c>
      <c r="KF44" s="1">
        <f t="shared" si="50"/>
        <v>114.4827339</v>
      </c>
      <c r="KG44" s="1">
        <f t="shared" si="50"/>
        <v>95.907452939999985</v>
      </c>
      <c r="KH44" s="1">
        <f t="shared" si="50"/>
        <v>136.44500961000003</v>
      </c>
      <c r="KI44" s="1">
        <f t="shared" si="50"/>
        <v>14.268436649999998</v>
      </c>
      <c r="KJ44" s="1">
        <f t="shared" si="50"/>
        <v>86.943866360000001</v>
      </c>
      <c r="KK44" s="1">
        <f t="shared" si="50"/>
        <v>87.346256659999995</v>
      </c>
      <c r="KL44" s="1">
        <f t="shared" si="50"/>
        <v>109.85840099999999</v>
      </c>
      <c r="KM44" s="1">
        <f t="shared" si="50"/>
        <v>0</v>
      </c>
      <c r="KN44" s="1">
        <f t="shared" si="50"/>
        <v>0</v>
      </c>
      <c r="KO44" s="1">
        <f t="shared" si="50"/>
        <v>0</v>
      </c>
      <c r="KP44" s="1">
        <f t="shared" si="50"/>
        <v>0</v>
      </c>
      <c r="KQ44" s="1">
        <f t="shared" si="50"/>
        <v>0</v>
      </c>
      <c r="KR44" s="1">
        <f t="shared" si="50"/>
        <v>0</v>
      </c>
      <c r="KS44" s="1">
        <f t="shared" si="50"/>
        <v>0</v>
      </c>
      <c r="KT44" s="1">
        <f t="shared" si="50"/>
        <v>0</v>
      </c>
      <c r="KU44" s="1">
        <f t="shared" si="50"/>
        <v>0</v>
      </c>
      <c r="KV44" s="1">
        <f t="shared" si="50"/>
        <v>0</v>
      </c>
      <c r="KW44" s="1">
        <f t="shared" si="50"/>
        <v>0</v>
      </c>
      <c r="KX44" s="1">
        <f t="shared" si="50"/>
        <v>0</v>
      </c>
      <c r="KY44" s="1">
        <f t="shared" si="50"/>
        <v>0</v>
      </c>
      <c r="KZ44" s="1">
        <f t="shared" si="50"/>
        <v>0</v>
      </c>
      <c r="LA44" s="1">
        <f t="shared" si="50"/>
        <v>0</v>
      </c>
      <c r="LB44" s="1">
        <f t="shared" si="50"/>
        <v>0</v>
      </c>
      <c r="LC44" s="1">
        <f t="shared" si="50"/>
        <v>0</v>
      </c>
      <c r="LD44" s="1">
        <f t="shared" si="50"/>
        <v>0</v>
      </c>
      <c r="LE44" s="1">
        <f t="shared" si="50"/>
        <v>0</v>
      </c>
      <c r="LF44" s="1">
        <f t="shared" si="50"/>
        <v>26.365944500000001</v>
      </c>
      <c r="LG44" s="1">
        <f t="shared" si="50"/>
        <v>67.122987500000008</v>
      </c>
      <c r="LH44" s="1">
        <f t="shared" si="50"/>
        <v>72.671589479999994</v>
      </c>
      <c r="LI44" s="1">
        <f t="shared" si="50"/>
        <v>20.356275660000001</v>
      </c>
      <c r="LJ44" s="1">
        <f t="shared" si="50"/>
        <v>12.445859499999999</v>
      </c>
      <c r="LK44" s="1">
        <f t="shared" si="50"/>
        <v>0</v>
      </c>
      <c r="LL44" s="1">
        <f t="shared" si="50"/>
        <v>0</v>
      </c>
      <c r="LM44" s="1">
        <f t="shared" ref="LM44:ND44" si="51">LM23*LM13</f>
        <v>0</v>
      </c>
      <c r="LN44" s="1">
        <f t="shared" si="51"/>
        <v>0</v>
      </c>
      <c r="LO44" s="1">
        <f t="shared" si="51"/>
        <v>0</v>
      </c>
      <c r="LP44" s="1">
        <f t="shared" si="51"/>
        <v>0</v>
      </c>
      <c r="LQ44" s="1">
        <f t="shared" si="51"/>
        <v>0</v>
      </c>
      <c r="LR44" s="1">
        <f t="shared" si="51"/>
        <v>0</v>
      </c>
      <c r="LS44" s="1">
        <f t="shared" si="51"/>
        <v>33.708072099999995</v>
      </c>
      <c r="LT44" s="1">
        <f t="shared" si="51"/>
        <v>13.97130462</v>
      </c>
      <c r="LU44" s="1">
        <f t="shared" si="51"/>
        <v>84.823516879999985</v>
      </c>
      <c r="LV44" s="1">
        <f t="shared" si="51"/>
        <v>16.633270499999998</v>
      </c>
      <c r="LW44" s="1">
        <f t="shared" si="51"/>
        <v>31.220744099999997</v>
      </c>
      <c r="LX44" s="1">
        <f t="shared" si="51"/>
        <v>0</v>
      </c>
      <c r="LY44" s="1">
        <f t="shared" si="51"/>
        <v>101.8917225</v>
      </c>
      <c r="LZ44" s="1">
        <f t="shared" si="51"/>
        <v>80.52659955</v>
      </c>
      <c r="MA44" s="1">
        <f t="shared" si="51"/>
        <v>58.667863800000006</v>
      </c>
      <c r="MB44" s="1">
        <f t="shared" si="51"/>
        <v>138.4190634</v>
      </c>
      <c r="MC44" s="1">
        <f t="shared" si="51"/>
        <v>0</v>
      </c>
      <c r="MD44" s="1">
        <f t="shared" si="51"/>
        <v>0</v>
      </c>
      <c r="ME44" s="1">
        <f t="shared" si="51"/>
        <v>0</v>
      </c>
      <c r="MF44" s="1">
        <f t="shared" si="51"/>
        <v>0</v>
      </c>
      <c r="MG44" s="1">
        <f t="shared" si="51"/>
        <v>11.317431720000002</v>
      </c>
      <c r="MH44" s="1">
        <f t="shared" si="51"/>
        <v>72.820280489999988</v>
      </c>
      <c r="MI44" s="1">
        <f t="shared" si="51"/>
        <v>53.47793343</v>
      </c>
      <c r="MJ44" s="1">
        <f t="shared" si="51"/>
        <v>84.088143210000013</v>
      </c>
      <c r="MK44" s="1">
        <f t="shared" si="51"/>
        <v>40.357824479999998</v>
      </c>
      <c r="ML44" s="1">
        <f t="shared" si="51"/>
        <v>74.669160750000003</v>
      </c>
      <c r="MM44" s="1">
        <f t="shared" si="51"/>
        <v>104.18444367000001</v>
      </c>
      <c r="MN44" s="1">
        <f t="shared" si="51"/>
        <v>0</v>
      </c>
      <c r="MO44" s="1">
        <f t="shared" si="51"/>
        <v>0</v>
      </c>
      <c r="MP44" s="1">
        <f t="shared" si="51"/>
        <v>0</v>
      </c>
      <c r="MQ44" s="1">
        <f t="shared" si="51"/>
        <v>0</v>
      </c>
      <c r="MR44" s="1">
        <f t="shared" si="51"/>
        <v>15.210350500000001</v>
      </c>
      <c r="MS44" s="1">
        <f t="shared" si="51"/>
        <v>1.2320515999999999</v>
      </c>
      <c r="MT44" s="1">
        <f t="shared" si="51"/>
        <v>19.2793475</v>
      </c>
      <c r="MU44" s="1">
        <f t="shared" si="51"/>
        <v>0</v>
      </c>
      <c r="MV44" s="1">
        <f t="shared" si="51"/>
        <v>0</v>
      </c>
      <c r="MW44" s="1">
        <f t="shared" si="51"/>
        <v>98.764463709999987</v>
      </c>
      <c r="MX44" s="1">
        <f t="shared" si="51"/>
        <v>98.719320510000003</v>
      </c>
      <c r="MY44" s="1">
        <f t="shared" si="51"/>
        <v>0</v>
      </c>
      <c r="MZ44" s="1">
        <f t="shared" si="51"/>
        <v>0</v>
      </c>
      <c r="NA44" s="1">
        <f t="shared" si="51"/>
        <v>0</v>
      </c>
      <c r="NB44" s="1">
        <f t="shared" si="51"/>
        <v>0</v>
      </c>
      <c r="NC44" s="1">
        <f t="shared" si="51"/>
        <v>0</v>
      </c>
      <c r="ND44" s="1">
        <f t="shared" si="51"/>
        <v>0</v>
      </c>
      <c r="NE44" s="41">
        <f t="shared" si="39"/>
        <v>18302.824221390008</v>
      </c>
      <c r="NF44" s="1">
        <v>18302.757502967997</v>
      </c>
    </row>
    <row r="45" spans="1:374" hidden="1">
      <c r="A45" s="1" t="s">
        <v>402</v>
      </c>
      <c r="D45" s="1">
        <f>D24*D13</f>
        <v>0</v>
      </c>
      <c r="E45" s="1">
        <f t="shared" ref="E45:BP45" si="52">E24*E13</f>
        <v>102.29225599999999</v>
      </c>
      <c r="F45" s="1">
        <f t="shared" si="52"/>
        <v>88.903935000000004</v>
      </c>
      <c r="G45" s="1">
        <f t="shared" si="52"/>
        <v>72.313800000000001</v>
      </c>
      <c r="H45" s="1">
        <f t="shared" si="52"/>
        <v>99.809190000000001</v>
      </c>
      <c r="I45" s="1">
        <f t="shared" si="52"/>
        <v>52.111101000000005</v>
      </c>
      <c r="J45" s="1">
        <f t="shared" si="52"/>
        <v>88.568200000000004</v>
      </c>
      <c r="K45" s="1">
        <f t="shared" si="52"/>
        <v>47.653164000000004</v>
      </c>
      <c r="L45" s="1">
        <f t="shared" si="52"/>
        <v>99.559179999999984</v>
      </c>
      <c r="M45" s="1">
        <f t="shared" si="52"/>
        <v>118.16548999999999</v>
      </c>
      <c r="N45" s="1">
        <f t="shared" si="52"/>
        <v>41.459354000000005</v>
      </c>
      <c r="O45" s="1">
        <f t="shared" si="52"/>
        <v>89.958264000000014</v>
      </c>
      <c r="P45" s="1">
        <f t="shared" si="52"/>
        <v>0</v>
      </c>
      <c r="Q45" s="1">
        <f t="shared" si="52"/>
        <v>98.202366000000012</v>
      </c>
      <c r="R45" s="1">
        <f t="shared" si="52"/>
        <v>0</v>
      </c>
      <c r="S45" s="1">
        <f t="shared" si="52"/>
        <v>123.93024000000001</v>
      </c>
      <c r="T45" s="1">
        <f t="shared" si="52"/>
        <v>97.359978000000012</v>
      </c>
      <c r="U45" s="1">
        <f t="shared" si="52"/>
        <v>93.691317999999995</v>
      </c>
      <c r="V45" s="1">
        <f t="shared" si="52"/>
        <v>96.881231999999997</v>
      </c>
      <c r="W45" s="1">
        <f t="shared" si="52"/>
        <v>89.846060000000008</v>
      </c>
      <c r="X45" s="1">
        <f t="shared" si="52"/>
        <v>99.700575000000001</v>
      </c>
      <c r="Y45" s="1">
        <f t="shared" si="52"/>
        <v>99.502927999999997</v>
      </c>
      <c r="Z45" s="1">
        <f t="shared" si="52"/>
        <v>119.8283</v>
      </c>
      <c r="AA45" s="1">
        <f t="shared" si="52"/>
        <v>0</v>
      </c>
      <c r="AB45" s="1">
        <f t="shared" si="52"/>
        <v>0</v>
      </c>
      <c r="AC45" s="1">
        <f t="shared" si="52"/>
        <v>0</v>
      </c>
      <c r="AD45" s="1">
        <f t="shared" si="52"/>
        <v>28.154859999999999</v>
      </c>
      <c r="AE45" s="1">
        <f t="shared" si="52"/>
        <v>29.478930000000002</v>
      </c>
      <c r="AF45" s="1">
        <f t="shared" si="52"/>
        <v>0</v>
      </c>
      <c r="AG45" s="1">
        <f t="shared" si="52"/>
        <v>28.571285000000003</v>
      </c>
      <c r="AH45" s="1">
        <f t="shared" si="52"/>
        <v>0</v>
      </c>
      <c r="AI45" s="1">
        <f t="shared" si="52"/>
        <v>0</v>
      </c>
      <c r="AJ45" s="1">
        <f t="shared" si="52"/>
        <v>0</v>
      </c>
      <c r="AK45" s="1">
        <f t="shared" si="52"/>
        <v>0</v>
      </c>
      <c r="AL45" s="1">
        <f t="shared" si="52"/>
        <v>0</v>
      </c>
      <c r="AM45" s="1">
        <f t="shared" si="52"/>
        <v>0</v>
      </c>
      <c r="AN45" s="1">
        <f t="shared" si="52"/>
        <v>28.4664</v>
      </c>
      <c r="AO45" s="1">
        <f t="shared" si="52"/>
        <v>54.607281999999998</v>
      </c>
      <c r="AP45" s="1">
        <f t="shared" si="52"/>
        <v>0</v>
      </c>
      <c r="AQ45" s="1">
        <f t="shared" si="52"/>
        <v>0</v>
      </c>
      <c r="AR45" s="1">
        <f t="shared" si="52"/>
        <v>10.397748</v>
      </c>
      <c r="AS45" s="1">
        <f t="shared" si="52"/>
        <v>0</v>
      </c>
      <c r="AT45" s="1">
        <f t="shared" si="52"/>
        <v>8.9414604000000004</v>
      </c>
      <c r="AU45" s="1">
        <f t="shared" si="52"/>
        <v>187.51926599999999</v>
      </c>
      <c r="AV45" s="1">
        <f t="shared" si="52"/>
        <v>6.2352931200000006</v>
      </c>
      <c r="AW45" s="1">
        <f t="shared" si="52"/>
        <v>34.665309999999998</v>
      </c>
      <c r="AX45" s="1">
        <f t="shared" si="52"/>
        <v>0</v>
      </c>
      <c r="AY45" s="1">
        <f t="shared" si="52"/>
        <v>31.669055999999994</v>
      </c>
      <c r="AZ45" s="1">
        <f t="shared" si="52"/>
        <v>10.725206399999998</v>
      </c>
      <c r="BA45" s="1">
        <f t="shared" si="52"/>
        <v>62.539469999999994</v>
      </c>
      <c r="BB45" s="1">
        <f t="shared" si="52"/>
        <v>11.406659999999999</v>
      </c>
      <c r="BC45" s="1">
        <f t="shared" si="52"/>
        <v>152.14500000000001</v>
      </c>
      <c r="BD45" s="1">
        <f t="shared" si="52"/>
        <v>19.703094</v>
      </c>
      <c r="BE45" s="1">
        <f t="shared" si="52"/>
        <v>159.30029999999999</v>
      </c>
      <c r="BF45" s="1">
        <f t="shared" si="52"/>
        <v>10.888809999999999</v>
      </c>
      <c r="BG45" s="1">
        <f t="shared" si="52"/>
        <v>58.786279999999998</v>
      </c>
      <c r="BH45" s="1">
        <f t="shared" si="52"/>
        <v>61.286291999999996</v>
      </c>
      <c r="BI45" s="1">
        <f t="shared" si="52"/>
        <v>54.367453000000005</v>
      </c>
      <c r="BJ45" s="1">
        <f t="shared" si="52"/>
        <v>39.30086</v>
      </c>
      <c r="BK45" s="1">
        <f t="shared" si="52"/>
        <v>205.05083999999999</v>
      </c>
      <c r="BL45" s="1">
        <f t="shared" si="52"/>
        <v>61.240642999999999</v>
      </c>
      <c r="BM45" s="1">
        <f t="shared" si="52"/>
        <v>27.096780000000003</v>
      </c>
      <c r="BN45" s="1">
        <f t="shared" si="52"/>
        <v>59.822435999999996</v>
      </c>
      <c r="BO45" s="1">
        <f t="shared" si="52"/>
        <v>160.49153999999999</v>
      </c>
      <c r="BP45" s="1">
        <f t="shared" si="52"/>
        <v>109.85272399999999</v>
      </c>
      <c r="BQ45" s="1">
        <f t="shared" ref="BQ45:EB45" si="53">BQ24*BQ13</f>
        <v>143.50696200000002</v>
      </c>
      <c r="BR45" s="1">
        <f t="shared" si="53"/>
        <v>69.023570000000007</v>
      </c>
      <c r="BS45" s="1">
        <f t="shared" si="53"/>
        <v>61.684367999999999</v>
      </c>
      <c r="BT45" s="1">
        <f t="shared" si="53"/>
        <v>84.166650000000004</v>
      </c>
      <c r="BU45" s="1">
        <f t="shared" si="53"/>
        <v>42.074551999999997</v>
      </c>
      <c r="BV45" s="1">
        <f t="shared" si="53"/>
        <v>102.750024</v>
      </c>
      <c r="BW45" s="1">
        <f t="shared" si="53"/>
        <v>109.44937200000001</v>
      </c>
      <c r="BX45" s="1">
        <f t="shared" si="53"/>
        <v>61.624144000000001</v>
      </c>
      <c r="BY45" s="1">
        <f t="shared" si="53"/>
        <v>108.28828500000002</v>
      </c>
      <c r="BZ45" s="1">
        <f t="shared" si="53"/>
        <v>114.52376</v>
      </c>
      <c r="CA45" s="1">
        <f t="shared" si="53"/>
        <v>92.722864000000001</v>
      </c>
      <c r="CB45" s="1">
        <f t="shared" si="53"/>
        <v>110.377008</v>
      </c>
      <c r="CC45" s="1">
        <f t="shared" si="53"/>
        <v>61.730380000000004</v>
      </c>
      <c r="CD45" s="1">
        <f t="shared" si="53"/>
        <v>42.179445000000001</v>
      </c>
      <c r="CE45" s="1">
        <f t="shared" si="53"/>
        <v>146.56877999999998</v>
      </c>
      <c r="CF45" s="1">
        <f t="shared" si="53"/>
        <v>98.823522000000011</v>
      </c>
      <c r="CG45" s="1">
        <f t="shared" si="53"/>
        <v>72.643919999999994</v>
      </c>
      <c r="CH45" s="1">
        <f t="shared" si="53"/>
        <v>100.14435</v>
      </c>
      <c r="CI45" s="1">
        <f t="shared" si="53"/>
        <v>60.281319999999994</v>
      </c>
      <c r="CJ45" s="1">
        <f t="shared" si="53"/>
        <v>0</v>
      </c>
      <c r="CK45" s="1">
        <f t="shared" si="53"/>
        <v>33.558540000000001</v>
      </c>
      <c r="CL45" s="1">
        <f t="shared" si="53"/>
        <v>0</v>
      </c>
      <c r="CM45" s="1">
        <f t="shared" si="53"/>
        <v>35.462399999999995</v>
      </c>
      <c r="CN45" s="1">
        <f t="shared" si="53"/>
        <v>0</v>
      </c>
      <c r="CO45" s="1">
        <f t="shared" si="53"/>
        <v>0</v>
      </c>
      <c r="CP45" s="1">
        <f t="shared" si="53"/>
        <v>7.9068599999999991</v>
      </c>
      <c r="CQ45" s="1">
        <f t="shared" si="53"/>
        <v>7.7933999999999992</v>
      </c>
      <c r="CR45" s="1">
        <f t="shared" si="53"/>
        <v>0</v>
      </c>
      <c r="CS45" s="1">
        <f t="shared" si="53"/>
        <v>0</v>
      </c>
      <c r="CT45" s="1">
        <f t="shared" si="53"/>
        <v>0</v>
      </c>
      <c r="CU45" s="1">
        <f t="shared" si="53"/>
        <v>0</v>
      </c>
      <c r="CV45" s="1">
        <f t="shared" si="53"/>
        <v>0</v>
      </c>
      <c r="CW45" s="1">
        <f t="shared" si="53"/>
        <v>0</v>
      </c>
      <c r="CX45" s="1">
        <f t="shared" si="53"/>
        <v>0</v>
      </c>
      <c r="CY45" s="1">
        <f t="shared" si="53"/>
        <v>0</v>
      </c>
      <c r="CZ45" s="1">
        <f t="shared" si="53"/>
        <v>0</v>
      </c>
      <c r="DA45" s="1">
        <f t="shared" si="53"/>
        <v>94.845408000000006</v>
      </c>
      <c r="DB45" s="1">
        <f t="shared" si="53"/>
        <v>0</v>
      </c>
      <c r="DC45" s="1">
        <f t="shared" si="53"/>
        <v>0</v>
      </c>
      <c r="DD45" s="1">
        <f t="shared" si="53"/>
        <v>0</v>
      </c>
      <c r="DE45" s="1">
        <f t="shared" si="53"/>
        <v>0</v>
      </c>
      <c r="DF45" s="1">
        <f t="shared" si="53"/>
        <v>93.786768000000009</v>
      </c>
      <c r="DG45" s="1">
        <f t="shared" si="53"/>
        <v>0</v>
      </c>
      <c r="DH45" s="1">
        <f t="shared" si="53"/>
        <v>0</v>
      </c>
      <c r="DI45" s="1">
        <f t="shared" si="53"/>
        <v>0</v>
      </c>
      <c r="DJ45" s="1">
        <f t="shared" si="53"/>
        <v>0</v>
      </c>
      <c r="DK45" s="1">
        <f t="shared" si="53"/>
        <v>135.72411138000001</v>
      </c>
      <c r="DL45" s="1">
        <f t="shared" si="53"/>
        <v>91.527114239999989</v>
      </c>
      <c r="DM45" s="1">
        <f t="shared" si="53"/>
        <v>91.608169599999997</v>
      </c>
      <c r="DN45" s="1">
        <f t="shared" si="53"/>
        <v>135.76487932000001</v>
      </c>
      <c r="DO45" s="1">
        <f t="shared" si="53"/>
        <v>135.94716367999999</v>
      </c>
      <c r="DP45" s="1">
        <f t="shared" si="53"/>
        <v>119.172568</v>
      </c>
      <c r="DQ45" s="1">
        <f t="shared" si="53"/>
        <v>12.478816</v>
      </c>
      <c r="DR45" s="1">
        <f t="shared" si="53"/>
        <v>6.9825542</v>
      </c>
      <c r="DS45" s="1">
        <f t="shared" si="53"/>
        <v>11.7859584</v>
      </c>
      <c r="DT45" s="1">
        <f t="shared" si="53"/>
        <v>27.246008799999998</v>
      </c>
      <c r="DU45" s="1">
        <f t="shared" si="53"/>
        <v>29.935985999999996</v>
      </c>
      <c r="DV45" s="1">
        <f t="shared" si="53"/>
        <v>27.573524999999997</v>
      </c>
      <c r="DW45" s="1">
        <f t="shared" si="53"/>
        <v>32.301057879999995</v>
      </c>
      <c r="DX45" s="1">
        <f t="shared" si="53"/>
        <v>0</v>
      </c>
      <c r="DY45" s="1">
        <f t="shared" si="53"/>
        <v>9.7850190000000001</v>
      </c>
      <c r="DZ45" s="1">
        <f t="shared" si="53"/>
        <v>0</v>
      </c>
      <c r="EA45" s="1">
        <f t="shared" si="53"/>
        <v>0</v>
      </c>
      <c r="EB45" s="1">
        <f t="shared" si="53"/>
        <v>0</v>
      </c>
      <c r="EC45" s="1">
        <f t="shared" ref="EC45:GN45" si="54">EC24*EC13</f>
        <v>0</v>
      </c>
      <c r="ED45" s="1">
        <f t="shared" si="54"/>
        <v>112.91901101999997</v>
      </c>
      <c r="EE45" s="1">
        <f t="shared" si="54"/>
        <v>0</v>
      </c>
      <c r="EF45" s="1">
        <f t="shared" si="54"/>
        <v>0</v>
      </c>
      <c r="EG45" s="1">
        <f t="shared" si="54"/>
        <v>92.480147760000008</v>
      </c>
      <c r="EH45" s="1">
        <f t="shared" si="54"/>
        <v>67.272196479999991</v>
      </c>
      <c r="EI45" s="1">
        <f t="shared" si="54"/>
        <v>0</v>
      </c>
      <c r="EJ45" s="1">
        <f t="shared" si="54"/>
        <v>0</v>
      </c>
      <c r="EK45" s="1">
        <f t="shared" si="54"/>
        <v>48.955745779999994</v>
      </c>
      <c r="EL45" s="1">
        <f t="shared" si="54"/>
        <v>0</v>
      </c>
      <c r="EM45" s="1">
        <f t="shared" si="54"/>
        <v>45.924382079999994</v>
      </c>
      <c r="EN45" s="1">
        <f t="shared" si="54"/>
        <v>45.802179119999991</v>
      </c>
      <c r="EO45" s="1">
        <f t="shared" si="54"/>
        <v>138.41508324</v>
      </c>
      <c r="EP45" s="1">
        <f t="shared" si="54"/>
        <v>124.63097999999998</v>
      </c>
      <c r="EQ45" s="1">
        <f t="shared" si="54"/>
        <v>72.480619999999988</v>
      </c>
      <c r="ER45" s="1">
        <f t="shared" si="54"/>
        <v>72.498099119999992</v>
      </c>
      <c r="ES45" s="1">
        <f t="shared" si="54"/>
        <v>11.495973599999999</v>
      </c>
      <c r="ET45" s="1">
        <f t="shared" si="54"/>
        <v>16.278508799999997</v>
      </c>
      <c r="EU45" s="1">
        <f t="shared" si="54"/>
        <v>59.886936999999996</v>
      </c>
      <c r="EV45" s="1">
        <f t="shared" si="54"/>
        <v>42.1752404</v>
      </c>
      <c r="EW45" s="1">
        <f t="shared" si="54"/>
        <v>67.171964599999995</v>
      </c>
      <c r="EX45" s="1">
        <f t="shared" si="54"/>
        <v>47.385020199999992</v>
      </c>
      <c r="EY45" s="1">
        <f t="shared" si="54"/>
        <v>49.538619819999994</v>
      </c>
      <c r="EZ45" s="1">
        <f t="shared" si="54"/>
        <v>67.070118959999988</v>
      </c>
      <c r="FA45" s="1">
        <f t="shared" si="54"/>
        <v>66.973512299999996</v>
      </c>
      <c r="FB45" s="1">
        <f t="shared" si="54"/>
        <v>102.64210272</v>
      </c>
      <c r="FC45" s="1">
        <f t="shared" si="54"/>
        <v>65.725218099999992</v>
      </c>
      <c r="FD45" s="1">
        <f t="shared" si="54"/>
        <v>49.860736320000001</v>
      </c>
      <c r="FE45" s="1">
        <f t="shared" si="54"/>
        <v>107.64380669999998</v>
      </c>
      <c r="FF45" s="1">
        <f t="shared" si="54"/>
        <v>50.025632579999993</v>
      </c>
      <c r="FG45" s="1">
        <f t="shared" si="54"/>
        <v>49.948454999999996</v>
      </c>
      <c r="FH45" s="1">
        <f t="shared" si="54"/>
        <v>110.35100061999998</v>
      </c>
      <c r="FI45" s="1">
        <f t="shared" si="54"/>
        <v>111.54661391999998</v>
      </c>
      <c r="FJ45" s="1">
        <f t="shared" si="54"/>
        <v>49.927268659999996</v>
      </c>
      <c r="FK45" s="1">
        <f t="shared" si="54"/>
        <v>0</v>
      </c>
      <c r="FL45" s="1">
        <f t="shared" si="54"/>
        <v>0</v>
      </c>
      <c r="FM45" s="1">
        <f t="shared" si="54"/>
        <v>0</v>
      </c>
      <c r="FN45" s="1">
        <f t="shared" si="54"/>
        <v>0</v>
      </c>
      <c r="FO45" s="1">
        <f t="shared" si="54"/>
        <v>88.299335939999992</v>
      </c>
      <c r="FP45" s="1">
        <f t="shared" si="54"/>
        <v>101.20140864</v>
      </c>
      <c r="FQ45" s="1">
        <f t="shared" si="54"/>
        <v>102.58964895999999</v>
      </c>
      <c r="FR45" s="1">
        <f t="shared" si="54"/>
        <v>0</v>
      </c>
      <c r="FS45" s="1">
        <f t="shared" si="54"/>
        <v>102.47224136</v>
      </c>
      <c r="FT45" s="1">
        <f t="shared" si="54"/>
        <v>83.238528000000002</v>
      </c>
      <c r="FU45" s="1">
        <f t="shared" si="54"/>
        <v>128.48948999999999</v>
      </c>
      <c r="FV45" s="1">
        <f t="shared" si="54"/>
        <v>52.640088599999999</v>
      </c>
      <c r="FW45" s="1">
        <f t="shared" si="54"/>
        <v>85.929216960000005</v>
      </c>
      <c r="FX45" s="1">
        <f t="shared" si="54"/>
        <v>76.160185499999997</v>
      </c>
      <c r="FY45" s="1">
        <f t="shared" si="54"/>
        <v>35.586179600000001</v>
      </c>
      <c r="FZ45" s="1">
        <f t="shared" si="54"/>
        <v>9.275520199999999</v>
      </c>
      <c r="GA45" s="1">
        <f t="shared" si="54"/>
        <v>87.091461999999993</v>
      </c>
      <c r="GB45" s="1">
        <f t="shared" si="54"/>
        <v>95.514426559999976</v>
      </c>
      <c r="GC45" s="1">
        <f t="shared" si="54"/>
        <v>170.04915311999997</v>
      </c>
      <c r="GD45" s="1">
        <f t="shared" si="54"/>
        <v>31.305418799999995</v>
      </c>
      <c r="GE45" s="1">
        <f t="shared" si="54"/>
        <v>8.3363741999999998</v>
      </c>
      <c r="GF45" s="1">
        <f t="shared" si="54"/>
        <v>28.825541999999999</v>
      </c>
      <c r="GG45" s="1">
        <f t="shared" si="54"/>
        <v>8.5507795999999985</v>
      </c>
      <c r="GH45" s="1">
        <f t="shared" si="54"/>
        <v>28.041318599999997</v>
      </c>
      <c r="GI45" s="1">
        <f t="shared" si="54"/>
        <v>9.6538608199999985</v>
      </c>
      <c r="GJ45" s="1">
        <f t="shared" si="54"/>
        <v>79.050710099999989</v>
      </c>
      <c r="GK45" s="1">
        <f t="shared" si="54"/>
        <v>0</v>
      </c>
      <c r="GL45" s="1">
        <f t="shared" si="54"/>
        <v>8.6341079999999994</v>
      </c>
      <c r="GM45" s="1">
        <f t="shared" si="54"/>
        <v>92.039538799999974</v>
      </c>
      <c r="GN45" s="1">
        <f t="shared" si="54"/>
        <v>0</v>
      </c>
      <c r="GO45" s="1">
        <f t="shared" ref="GO45:IZ45" si="55">GO24*GO13</f>
        <v>36.922976399999996</v>
      </c>
      <c r="GP45" s="1">
        <f t="shared" si="55"/>
        <v>45.567947760000003</v>
      </c>
      <c r="GQ45" s="1">
        <f t="shared" si="55"/>
        <v>53.132719999999999</v>
      </c>
      <c r="GR45" s="1">
        <f t="shared" si="55"/>
        <v>62.16379328</v>
      </c>
      <c r="GS45" s="1">
        <f t="shared" si="55"/>
        <v>44.147979999999997</v>
      </c>
      <c r="GT45" s="1">
        <f t="shared" si="55"/>
        <v>45.859962879999998</v>
      </c>
      <c r="GU45" s="1">
        <f t="shared" si="55"/>
        <v>0</v>
      </c>
      <c r="GV45" s="1">
        <f t="shared" si="55"/>
        <v>45.892327459999997</v>
      </c>
      <c r="GW45" s="1">
        <f t="shared" si="55"/>
        <v>43.732748399999998</v>
      </c>
      <c r="GX45" s="1">
        <f t="shared" si="55"/>
        <v>53.715765420000004</v>
      </c>
      <c r="GY45" s="1">
        <f t="shared" si="55"/>
        <v>87.791954379999993</v>
      </c>
      <c r="GZ45" s="1">
        <f t="shared" si="55"/>
        <v>23.8022712</v>
      </c>
      <c r="HA45" s="1">
        <f t="shared" si="55"/>
        <v>116.13085344</v>
      </c>
      <c r="HB45" s="1">
        <f t="shared" si="55"/>
        <v>0</v>
      </c>
      <c r="HC45" s="1">
        <f t="shared" si="55"/>
        <v>40.525957999999996</v>
      </c>
      <c r="HD45" s="1">
        <f t="shared" si="55"/>
        <v>105.21347512</v>
      </c>
      <c r="HE45" s="1">
        <f t="shared" si="55"/>
        <v>30.653317079999997</v>
      </c>
      <c r="HF45" s="1">
        <f t="shared" si="55"/>
        <v>35.625365759999994</v>
      </c>
      <c r="HG45" s="1">
        <f t="shared" si="55"/>
        <v>0</v>
      </c>
      <c r="HH45" s="1">
        <f t="shared" si="55"/>
        <v>148.49931039999998</v>
      </c>
      <c r="HI45" s="1">
        <f t="shared" si="55"/>
        <v>0</v>
      </c>
      <c r="HJ45" s="1">
        <f t="shared" si="55"/>
        <v>19.635744599999995</v>
      </c>
      <c r="HK45" s="1">
        <f t="shared" si="55"/>
        <v>0</v>
      </c>
      <c r="HL45" s="1">
        <f t="shared" si="55"/>
        <v>19.233619879999999</v>
      </c>
      <c r="HM45" s="1">
        <f t="shared" si="55"/>
        <v>110.57883187999998</v>
      </c>
      <c r="HN45" s="1">
        <f t="shared" si="55"/>
        <v>58.898489999999995</v>
      </c>
      <c r="HO45" s="1">
        <f t="shared" si="55"/>
        <v>81.716159999999988</v>
      </c>
      <c r="HP45" s="1">
        <f t="shared" si="55"/>
        <v>33.080165999999998</v>
      </c>
      <c r="HQ45" s="1">
        <f t="shared" si="55"/>
        <v>109.16743799999999</v>
      </c>
      <c r="HR45" s="1">
        <f t="shared" si="55"/>
        <v>33.152112000000002</v>
      </c>
      <c r="HS45" s="1">
        <f t="shared" si="55"/>
        <v>80.571616000000006</v>
      </c>
      <c r="HT45" s="1">
        <f t="shared" si="55"/>
        <v>98.298648</v>
      </c>
      <c r="HU45" s="1">
        <f t="shared" si="55"/>
        <v>85.069924999999998</v>
      </c>
      <c r="HV45" s="1">
        <f t="shared" si="55"/>
        <v>103.357891</v>
      </c>
      <c r="HW45" s="1">
        <f t="shared" si="55"/>
        <v>21.683250000000001</v>
      </c>
      <c r="HX45" s="1">
        <f t="shared" si="55"/>
        <v>55.205729999999996</v>
      </c>
      <c r="HY45" s="1">
        <f t="shared" si="55"/>
        <v>140.26488000000001</v>
      </c>
      <c r="HZ45" s="1">
        <f t="shared" si="55"/>
        <v>130.72805</v>
      </c>
      <c r="IA45" s="1">
        <f t="shared" si="55"/>
        <v>0</v>
      </c>
      <c r="IB45" s="1">
        <f t="shared" si="55"/>
        <v>0</v>
      </c>
      <c r="IC45" s="1">
        <f t="shared" si="55"/>
        <v>64.626562000000007</v>
      </c>
      <c r="ID45" s="1">
        <f t="shared" si="55"/>
        <v>0</v>
      </c>
      <c r="IE45" s="1">
        <f t="shared" si="55"/>
        <v>0</v>
      </c>
      <c r="IF45" s="1">
        <f t="shared" si="55"/>
        <v>0</v>
      </c>
      <c r="IG45" s="1">
        <f t="shared" si="55"/>
        <v>0</v>
      </c>
      <c r="IH45" s="1">
        <f t="shared" si="55"/>
        <v>0</v>
      </c>
      <c r="II45" s="1">
        <f t="shared" si="55"/>
        <v>0</v>
      </c>
      <c r="IJ45" s="1">
        <f t="shared" si="55"/>
        <v>0</v>
      </c>
      <c r="IK45" s="1">
        <f t="shared" si="55"/>
        <v>0</v>
      </c>
      <c r="IL45" s="1">
        <f t="shared" si="55"/>
        <v>0</v>
      </c>
      <c r="IM45" s="1">
        <f t="shared" si="55"/>
        <v>131.878592</v>
      </c>
      <c r="IN45" s="1">
        <f t="shared" si="55"/>
        <v>79.930642000000006</v>
      </c>
      <c r="IO45" s="1">
        <f t="shared" si="55"/>
        <v>42.763619999999996</v>
      </c>
      <c r="IP45" s="1">
        <f t="shared" si="55"/>
        <v>78.566249999999997</v>
      </c>
      <c r="IQ45" s="1">
        <f t="shared" si="55"/>
        <v>59.194240000000001</v>
      </c>
      <c r="IR45" s="1">
        <f t="shared" si="55"/>
        <v>81.081628000000009</v>
      </c>
      <c r="IS45" s="1">
        <f t="shared" si="55"/>
        <v>0</v>
      </c>
      <c r="IT45" s="1">
        <f t="shared" si="55"/>
        <v>128.52936</v>
      </c>
      <c r="IU45" s="1">
        <f t="shared" si="55"/>
        <v>66.646655999999993</v>
      </c>
      <c r="IV45" s="1">
        <f t="shared" si="55"/>
        <v>0</v>
      </c>
      <c r="IW45" s="1">
        <f t="shared" si="55"/>
        <v>76.966874000000004</v>
      </c>
      <c r="IX45" s="1">
        <f t="shared" si="55"/>
        <v>89.212615999999997</v>
      </c>
      <c r="IY45" s="1">
        <f t="shared" si="55"/>
        <v>70.545869999999994</v>
      </c>
      <c r="IZ45" s="1">
        <f t="shared" si="55"/>
        <v>87.593966999999992</v>
      </c>
      <c r="JA45" s="1">
        <f t="shared" ref="JA45:LL45" si="56">JA24*JA13</f>
        <v>76.031448999999995</v>
      </c>
      <c r="JB45" s="1">
        <f t="shared" si="56"/>
        <v>77.675117</v>
      </c>
      <c r="JC45" s="1">
        <f t="shared" si="56"/>
        <v>63.268250000000002</v>
      </c>
      <c r="JD45" s="1">
        <f t="shared" si="56"/>
        <v>34.727719999999998</v>
      </c>
      <c r="JE45" s="1">
        <f t="shared" si="56"/>
        <v>78.780059999999992</v>
      </c>
      <c r="JF45" s="1">
        <f t="shared" si="56"/>
        <v>0</v>
      </c>
      <c r="JG45" s="1">
        <f t="shared" si="56"/>
        <v>11.731116800000001</v>
      </c>
      <c r="JH45" s="1">
        <f t="shared" si="56"/>
        <v>13.47978</v>
      </c>
      <c r="JI45" s="1">
        <f t="shared" si="56"/>
        <v>54.410719999999998</v>
      </c>
      <c r="JJ45" s="1">
        <f t="shared" si="56"/>
        <v>37.358160000000005</v>
      </c>
      <c r="JK45" s="1">
        <f t="shared" si="56"/>
        <v>11.50216</v>
      </c>
      <c r="JL45" s="1">
        <f t="shared" si="56"/>
        <v>64.083548000000008</v>
      </c>
      <c r="JM45" s="1">
        <f t="shared" si="56"/>
        <v>15.140749999999999</v>
      </c>
      <c r="JN45" s="1">
        <f t="shared" si="56"/>
        <v>37.589081999999998</v>
      </c>
      <c r="JO45" s="1">
        <f t="shared" si="56"/>
        <v>0</v>
      </c>
      <c r="JP45" s="1">
        <f t="shared" si="56"/>
        <v>71.25676</v>
      </c>
      <c r="JQ45" s="1">
        <f t="shared" si="56"/>
        <v>73.543053999999984</v>
      </c>
      <c r="JR45" s="1">
        <f t="shared" si="56"/>
        <v>0</v>
      </c>
      <c r="JS45" s="1">
        <f t="shared" si="56"/>
        <v>76.483816000000004</v>
      </c>
      <c r="JT45" s="1">
        <f t="shared" si="56"/>
        <v>0</v>
      </c>
      <c r="JU45" s="1">
        <f t="shared" si="56"/>
        <v>0</v>
      </c>
      <c r="JV45" s="1">
        <f t="shared" si="56"/>
        <v>98.488488000000004</v>
      </c>
      <c r="JW45" s="1">
        <f t="shared" si="56"/>
        <v>90.492623999999992</v>
      </c>
      <c r="JX45" s="1">
        <f t="shared" si="56"/>
        <v>90.228252999999995</v>
      </c>
      <c r="JY45" s="1">
        <f t="shared" si="56"/>
        <v>90.166445599999989</v>
      </c>
      <c r="JZ45" s="1">
        <f t="shared" si="56"/>
        <v>133.07102399999999</v>
      </c>
      <c r="KA45" s="1">
        <f t="shared" si="56"/>
        <v>90.004885099999981</v>
      </c>
      <c r="KB45" s="1">
        <f t="shared" si="56"/>
        <v>135.66575771999999</v>
      </c>
      <c r="KC45" s="1">
        <f t="shared" si="56"/>
        <v>138.4448845</v>
      </c>
      <c r="KD45" s="1">
        <f t="shared" si="56"/>
        <v>95.992206119999992</v>
      </c>
      <c r="KE45" s="1">
        <f t="shared" si="56"/>
        <v>127.43087000000001</v>
      </c>
      <c r="KF45" s="1">
        <f t="shared" si="56"/>
        <v>106.61516999999999</v>
      </c>
      <c r="KG45" s="1">
        <f t="shared" si="56"/>
        <v>89.338176719999993</v>
      </c>
      <c r="KH45" s="1">
        <f t="shared" si="56"/>
        <v>127.03906169999999</v>
      </c>
      <c r="KI45" s="1">
        <f t="shared" si="56"/>
        <v>14.023070099999998</v>
      </c>
      <c r="KJ45" s="1">
        <f t="shared" si="56"/>
        <v>81.447795599999992</v>
      </c>
      <c r="KK45" s="1">
        <f t="shared" si="56"/>
        <v>81.177626919999994</v>
      </c>
      <c r="KL45" s="1">
        <f t="shared" si="56"/>
        <v>102.192336</v>
      </c>
      <c r="KM45" s="1">
        <f t="shared" si="56"/>
        <v>0</v>
      </c>
      <c r="KN45" s="1">
        <f t="shared" si="56"/>
        <v>0</v>
      </c>
      <c r="KO45" s="1">
        <f t="shared" si="56"/>
        <v>0</v>
      </c>
      <c r="KP45" s="1">
        <f t="shared" si="56"/>
        <v>0</v>
      </c>
      <c r="KQ45" s="1">
        <f t="shared" si="56"/>
        <v>0</v>
      </c>
      <c r="KR45" s="1">
        <f t="shared" si="56"/>
        <v>0</v>
      </c>
      <c r="KS45" s="1">
        <f t="shared" si="56"/>
        <v>0</v>
      </c>
      <c r="KT45" s="1">
        <f t="shared" si="56"/>
        <v>0</v>
      </c>
      <c r="KU45" s="1">
        <f t="shared" si="56"/>
        <v>0</v>
      </c>
      <c r="KV45" s="1">
        <f t="shared" si="56"/>
        <v>0</v>
      </c>
      <c r="KW45" s="1">
        <f t="shared" si="56"/>
        <v>0</v>
      </c>
      <c r="KX45" s="1">
        <f t="shared" si="56"/>
        <v>0</v>
      </c>
      <c r="KY45" s="1">
        <f t="shared" si="56"/>
        <v>0</v>
      </c>
      <c r="KZ45" s="1">
        <f t="shared" si="56"/>
        <v>0</v>
      </c>
      <c r="LA45" s="1">
        <f t="shared" si="56"/>
        <v>0</v>
      </c>
      <c r="LB45" s="1">
        <f t="shared" si="56"/>
        <v>0</v>
      </c>
      <c r="LC45" s="1">
        <f t="shared" si="56"/>
        <v>0</v>
      </c>
      <c r="LD45" s="1">
        <f t="shared" si="56"/>
        <v>0</v>
      </c>
      <c r="LE45" s="1">
        <f t="shared" si="56"/>
        <v>0</v>
      </c>
      <c r="LF45" s="1">
        <f t="shared" si="56"/>
        <v>24.706682000000001</v>
      </c>
      <c r="LG45" s="1">
        <f t="shared" si="56"/>
        <v>62.740864999999999</v>
      </c>
      <c r="LH45" s="1">
        <f t="shared" si="56"/>
        <v>67.750984639999999</v>
      </c>
      <c r="LI45" s="1">
        <f t="shared" si="56"/>
        <v>19.518318960000002</v>
      </c>
      <c r="LJ45" s="1">
        <f t="shared" si="56"/>
        <v>11.683319000000001</v>
      </c>
      <c r="LK45" s="1">
        <f t="shared" si="56"/>
        <v>0</v>
      </c>
      <c r="LL45" s="1">
        <f t="shared" si="56"/>
        <v>0</v>
      </c>
      <c r="LM45" s="1">
        <f t="shared" ref="LM45:ND45" si="57">LM24*LM13</f>
        <v>0</v>
      </c>
      <c r="LN45" s="1">
        <f t="shared" si="57"/>
        <v>0</v>
      </c>
      <c r="LO45" s="1">
        <f t="shared" si="57"/>
        <v>0</v>
      </c>
      <c r="LP45" s="1">
        <f t="shared" si="57"/>
        <v>0</v>
      </c>
      <c r="LQ45" s="1">
        <f t="shared" si="57"/>
        <v>0</v>
      </c>
      <c r="LR45" s="1">
        <f t="shared" si="57"/>
        <v>0</v>
      </c>
      <c r="LS45" s="1">
        <f t="shared" si="57"/>
        <v>31.7554348</v>
      </c>
      <c r="LT45" s="1">
        <f t="shared" si="57"/>
        <v>13.121777759999999</v>
      </c>
      <c r="LU45" s="1">
        <f t="shared" si="57"/>
        <v>78.984820639999981</v>
      </c>
      <c r="LV45" s="1">
        <f t="shared" si="57"/>
        <v>15.685870199999998</v>
      </c>
      <c r="LW45" s="1">
        <f t="shared" si="57"/>
        <v>29.164652999999998</v>
      </c>
      <c r="LX45" s="1">
        <f t="shared" si="57"/>
        <v>0</v>
      </c>
      <c r="LY45" s="1">
        <f t="shared" si="57"/>
        <v>94.717134000000001</v>
      </c>
      <c r="LZ45" s="1">
        <f t="shared" si="57"/>
        <v>75.042777240000007</v>
      </c>
      <c r="MA45" s="1">
        <f t="shared" si="57"/>
        <v>54.550844400000003</v>
      </c>
      <c r="MB45" s="1">
        <f t="shared" si="57"/>
        <v>128.48668560000002</v>
      </c>
      <c r="MC45" s="1">
        <f t="shared" si="57"/>
        <v>0</v>
      </c>
      <c r="MD45" s="1">
        <f t="shared" si="57"/>
        <v>0</v>
      </c>
      <c r="ME45" s="1">
        <f t="shared" si="57"/>
        <v>0</v>
      </c>
      <c r="MF45" s="1">
        <f t="shared" si="57"/>
        <v>0</v>
      </c>
      <c r="MG45" s="1">
        <f t="shared" si="57"/>
        <v>10.985267760000001</v>
      </c>
      <c r="MH45" s="1">
        <f t="shared" si="57"/>
        <v>68.0766706</v>
      </c>
      <c r="MI45" s="1">
        <f t="shared" si="57"/>
        <v>49.903471439999997</v>
      </c>
      <c r="MJ45" s="1">
        <f t="shared" si="57"/>
        <v>78.405544759999998</v>
      </c>
      <c r="MK45" s="1">
        <f t="shared" si="57"/>
        <v>38.01680064</v>
      </c>
      <c r="ML45" s="1">
        <f t="shared" si="57"/>
        <v>69.708332839999997</v>
      </c>
      <c r="MM45" s="1">
        <f t="shared" si="57"/>
        <v>97.177763760000005</v>
      </c>
      <c r="MN45" s="1">
        <f t="shared" si="57"/>
        <v>0</v>
      </c>
      <c r="MO45" s="1">
        <f t="shared" si="57"/>
        <v>0</v>
      </c>
      <c r="MP45" s="1">
        <f t="shared" si="57"/>
        <v>0</v>
      </c>
      <c r="MQ45" s="1">
        <f t="shared" si="57"/>
        <v>0</v>
      </c>
      <c r="MR45" s="1">
        <f t="shared" si="57"/>
        <v>14.282924</v>
      </c>
      <c r="MS45" s="1">
        <f t="shared" si="57"/>
        <v>1.1764375999999999</v>
      </c>
      <c r="MT45" s="1">
        <f t="shared" si="57"/>
        <v>18.096169999999997</v>
      </c>
      <c r="MU45" s="1">
        <f t="shared" si="57"/>
        <v>0</v>
      </c>
      <c r="MV45" s="1">
        <f t="shared" si="57"/>
        <v>0</v>
      </c>
      <c r="MW45" s="1">
        <f t="shared" si="57"/>
        <v>91.801528059999995</v>
      </c>
      <c r="MX45" s="1">
        <f t="shared" si="57"/>
        <v>91.788137460000002</v>
      </c>
      <c r="MY45" s="1">
        <f t="shared" si="57"/>
        <v>0</v>
      </c>
      <c r="MZ45" s="1">
        <f t="shared" si="57"/>
        <v>0</v>
      </c>
      <c r="NA45" s="1">
        <f t="shared" si="57"/>
        <v>0</v>
      </c>
      <c r="NB45" s="1">
        <f t="shared" si="57"/>
        <v>0</v>
      </c>
      <c r="NC45" s="1">
        <f t="shared" si="57"/>
        <v>0</v>
      </c>
      <c r="ND45" s="1">
        <f t="shared" si="57"/>
        <v>0</v>
      </c>
      <c r="NE45" s="41">
        <f t="shared" si="39"/>
        <v>16899.965095060001</v>
      </c>
      <c r="NF45" s="1">
        <v>16900.053096</v>
      </c>
    </row>
    <row r="46" spans="1:374" hidden="1">
      <c r="A46" s="1" t="s">
        <v>403</v>
      </c>
      <c r="D46" s="1">
        <f>D25*D13</f>
        <v>207.860973</v>
      </c>
      <c r="E46" s="1">
        <f t="shared" ref="E46:BP46" si="58">E25*E13</f>
        <v>225.798531</v>
      </c>
      <c r="F46" s="1">
        <f t="shared" si="58"/>
        <v>166.72458782608695</v>
      </c>
      <c r="G46" s="1">
        <f t="shared" si="58"/>
        <v>219.21899999999999</v>
      </c>
      <c r="H46" s="1">
        <f t="shared" si="58"/>
        <v>166.83920556521741</v>
      </c>
      <c r="I46" s="1">
        <f t="shared" si="58"/>
        <v>132.90876900000001</v>
      </c>
      <c r="J46" s="1">
        <f t="shared" si="58"/>
        <v>166.80500869565219</v>
      </c>
      <c r="K46" s="1">
        <f t="shared" si="58"/>
        <v>198.47516243478265</v>
      </c>
      <c r="L46" s="1">
        <f t="shared" si="58"/>
        <v>166.584</v>
      </c>
      <c r="M46" s="1">
        <f t="shared" si="58"/>
        <v>222.21078400000005</v>
      </c>
      <c r="N46" s="1">
        <f t="shared" si="58"/>
        <v>179.52302800000001</v>
      </c>
      <c r="O46" s="1">
        <f t="shared" si="58"/>
        <v>166.75190400000005</v>
      </c>
      <c r="P46" s="1">
        <f t="shared" si="58"/>
        <v>179.85359</v>
      </c>
      <c r="Q46" s="1">
        <f t="shared" si="58"/>
        <v>169.65840278260868</v>
      </c>
      <c r="R46" s="1">
        <f t="shared" si="58"/>
        <v>118.47249000000001</v>
      </c>
      <c r="S46" s="1">
        <f t="shared" si="58"/>
        <v>222.26619130434784</v>
      </c>
      <c r="T46" s="1">
        <f t="shared" si="58"/>
        <v>224.36236400000001</v>
      </c>
      <c r="U46" s="1">
        <f t="shared" si="58"/>
        <v>166.67444591304348</v>
      </c>
      <c r="V46" s="1">
        <f t="shared" si="58"/>
        <v>250.12607930434783</v>
      </c>
      <c r="W46" s="1">
        <f t="shared" si="58"/>
        <v>166.73815791304347</v>
      </c>
      <c r="X46" s="1">
        <f t="shared" si="58"/>
        <v>250.20161739130441</v>
      </c>
      <c r="Y46" s="1">
        <f t="shared" si="58"/>
        <v>250.03752626086961</v>
      </c>
      <c r="Z46" s="1">
        <f t="shared" si="58"/>
        <v>222.20083478260872</v>
      </c>
      <c r="AA46" s="1">
        <f t="shared" si="58"/>
        <v>50.01024695652174</v>
      </c>
      <c r="AB46" s="1">
        <f t="shared" si="58"/>
        <v>50.042720000000003</v>
      </c>
      <c r="AC46" s="1">
        <f t="shared" si="58"/>
        <v>50.013704347826085</v>
      </c>
      <c r="AD46" s="1">
        <f t="shared" si="58"/>
        <v>33.343520000000005</v>
      </c>
      <c r="AE46" s="1">
        <f t="shared" si="58"/>
        <v>50.041453913043483</v>
      </c>
      <c r="AF46" s="1">
        <f t="shared" si="58"/>
        <v>50.037321739130441</v>
      </c>
      <c r="AG46" s="1">
        <f t="shared" si="58"/>
        <v>50.025686956521746</v>
      </c>
      <c r="AH46" s="1">
        <f t="shared" si="58"/>
        <v>2.7781217391304351</v>
      </c>
      <c r="AI46" s="1">
        <f t="shared" si="58"/>
        <v>2.7801043478260876</v>
      </c>
      <c r="AJ46" s="1">
        <f t="shared" si="58"/>
        <v>133.28186156521741</v>
      </c>
      <c r="AK46" s="1">
        <f t="shared" si="58"/>
        <v>133.28484173913046</v>
      </c>
      <c r="AL46" s="1">
        <f t="shared" si="58"/>
        <v>133.41037913043479</v>
      </c>
      <c r="AM46" s="1">
        <f t="shared" si="58"/>
        <v>200.06206191304346</v>
      </c>
      <c r="AN46" s="1">
        <f t="shared" si="58"/>
        <v>50.015165217391306</v>
      </c>
      <c r="AO46" s="1">
        <f t="shared" si="58"/>
        <v>125.49854747826089</v>
      </c>
      <c r="AP46" s="1">
        <f t="shared" si="58"/>
        <v>29.870400000000004</v>
      </c>
      <c r="AQ46" s="1">
        <f t="shared" si="58"/>
        <v>30.004800000000003</v>
      </c>
      <c r="AR46" s="1">
        <f t="shared" si="58"/>
        <v>75.053567999999999</v>
      </c>
      <c r="AS46" s="1">
        <f t="shared" si="58"/>
        <v>15.002999999999998</v>
      </c>
      <c r="AT46" s="1">
        <f t="shared" si="58"/>
        <v>33.358476521739128</v>
      </c>
      <c r="AU46" s="1">
        <f t="shared" si="58"/>
        <v>414.34368417391306</v>
      </c>
      <c r="AV46" s="1">
        <f t="shared" si="58"/>
        <v>42.838305391304345</v>
      </c>
      <c r="AW46" s="1">
        <f t="shared" si="58"/>
        <v>33.353669565217395</v>
      </c>
      <c r="AX46" s="1">
        <f t="shared" si="58"/>
        <v>115.84905000000001</v>
      </c>
      <c r="AY46" s="1">
        <f t="shared" si="58"/>
        <v>310.25375999999994</v>
      </c>
      <c r="AZ46" s="1">
        <f t="shared" si="58"/>
        <v>75.065071304347825</v>
      </c>
      <c r="BA46" s="1">
        <f t="shared" si="58"/>
        <v>105.70886260869565</v>
      </c>
      <c r="BB46" s="1">
        <f t="shared" si="58"/>
        <v>75.008848695652176</v>
      </c>
      <c r="BC46" s="1">
        <f t="shared" si="58"/>
        <v>303.91200000000003</v>
      </c>
      <c r="BD46" s="1">
        <f t="shared" si="58"/>
        <v>50.022114782608703</v>
      </c>
      <c r="BE46" s="1">
        <f t="shared" si="58"/>
        <v>347.87090086956522</v>
      </c>
      <c r="BF46" s="1">
        <f t="shared" si="58"/>
        <v>75.148257391304341</v>
      </c>
      <c r="BG46" s="1">
        <f t="shared" si="58"/>
        <v>119.81832799999999</v>
      </c>
      <c r="BH46" s="1">
        <f t="shared" si="58"/>
        <v>180.25379999999998</v>
      </c>
      <c r="BI46" s="1">
        <f t="shared" si="58"/>
        <v>118.84637300000001</v>
      </c>
      <c r="BJ46" s="1">
        <f t="shared" si="58"/>
        <v>211.44034782608702</v>
      </c>
      <c r="BK46" s="1">
        <f t="shared" si="58"/>
        <v>384.0674643478261</v>
      </c>
      <c r="BL46" s="1">
        <f t="shared" si="58"/>
        <v>462.29699339130445</v>
      </c>
      <c r="BM46" s="1">
        <f t="shared" si="58"/>
        <v>224.69877000000002</v>
      </c>
      <c r="BN46" s="1">
        <f t="shared" si="58"/>
        <v>297.50405000000001</v>
      </c>
      <c r="BO46" s="1">
        <f t="shared" si="58"/>
        <v>245.99244521739132</v>
      </c>
      <c r="BP46" s="1">
        <f t="shared" si="58"/>
        <v>164.84248695652175</v>
      </c>
      <c r="BQ46" s="1">
        <f t="shared" ref="BQ46:EB46" si="59">BQ25*BQ13</f>
        <v>288.10856139130442</v>
      </c>
      <c r="BR46" s="1">
        <f t="shared" si="59"/>
        <v>164.82939478260872</v>
      </c>
      <c r="BS46" s="1">
        <f t="shared" si="59"/>
        <v>166.78562504347829</v>
      </c>
      <c r="BT46" s="1">
        <f t="shared" si="59"/>
        <v>399.91241739130442</v>
      </c>
      <c r="BU46" s="1">
        <f t="shared" si="59"/>
        <v>200.10037773913044</v>
      </c>
      <c r="BV46" s="1">
        <f t="shared" si="59"/>
        <v>370.87194017391306</v>
      </c>
      <c r="BW46" s="1">
        <f t="shared" si="59"/>
        <v>375.07667895652173</v>
      </c>
      <c r="BX46" s="1">
        <f t="shared" si="59"/>
        <v>166.75462678260871</v>
      </c>
      <c r="BY46" s="1">
        <f t="shared" si="59"/>
        <v>250.59081391304352</v>
      </c>
      <c r="BZ46" s="1">
        <f t="shared" si="59"/>
        <v>251.87566747826091</v>
      </c>
      <c r="CA46" s="1">
        <f t="shared" si="59"/>
        <v>251.80924939130435</v>
      </c>
      <c r="CB46" s="1">
        <f t="shared" si="59"/>
        <v>250.76681182608698</v>
      </c>
      <c r="CC46" s="1">
        <f t="shared" si="59"/>
        <v>166.66374956521742</v>
      </c>
      <c r="CD46" s="1">
        <f t="shared" si="59"/>
        <v>100.04300660869565</v>
      </c>
      <c r="CE46" s="1">
        <f t="shared" si="59"/>
        <v>168.60571826086957</v>
      </c>
      <c r="CF46" s="1">
        <f t="shared" si="59"/>
        <v>250.21357078260871</v>
      </c>
      <c r="CG46" s="1">
        <f t="shared" si="59"/>
        <v>217.63379478260873</v>
      </c>
      <c r="CH46" s="1">
        <f t="shared" si="59"/>
        <v>250.79628521739133</v>
      </c>
      <c r="CI46" s="1">
        <f t="shared" si="59"/>
        <v>166.78626086956521</v>
      </c>
      <c r="CJ46" s="1">
        <f t="shared" si="59"/>
        <v>133.30598400000002</v>
      </c>
      <c r="CK46" s="1">
        <f t="shared" si="59"/>
        <v>177.80428521739131</v>
      </c>
      <c r="CL46" s="1">
        <f t="shared" si="59"/>
        <v>119.89369799999999</v>
      </c>
      <c r="CM46" s="1">
        <f t="shared" si="59"/>
        <v>133.42085565217391</v>
      </c>
      <c r="CN46" s="1">
        <f t="shared" si="59"/>
        <v>241.61376000000001</v>
      </c>
      <c r="CO46" s="1">
        <f t="shared" si="59"/>
        <v>241.41377699999998</v>
      </c>
      <c r="CP46" s="1">
        <f t="shared" si="59"/>
        <v>33.338683130434781</v>
      </c>
      <c r="CQ46" s="1">
        <f t="shared" si="59"/>
        <v>33.345113043478264</v>
      </c>
      <c r="CR46" s="1">
        <f t="shared" si="59"/>
        <v>166.75095652173917</v>
      </c>
      <c r="CS46" s="1">
        <f t="shared" si="59"/>
        <v>224.76535200000001</v>
      </c>
      <c r="CT46" s="1">
        <f t="shared" si="59"/>
        <v>130.454114</v>
      </c>
      <c r="CU46" s="1">
        <f t="shared" si="59"/>
        <v>301.32525500000003</v>
      </c>
      <c r="CV46" s="1">
        <f t="shared" si="59"/>
        <v>148.01056599999998</v>
      </c>
      <c r="CW46" s="1">
        <f t="shared" si="59"/>
        <v>224.66536800000003</v>
      </c>
      <c r="CX46" s="1">
        <f t="shared" si="59"/>
        <v>132.10098782608696</v>
      </c>
      <c r="CY46" s="1">
        <f t="shared" si="59"/>
        <v>4.1698782608695657</v>
      </c>
      <c r="CZ46" s="1">
        <f t="shared" si="59"/>
        <v>8.335241739130435</v>
      </c>
      <c r="DA46" s="1">
        <f t="shared" si="59"/>
        <v>250.0459742608696</v>
      </c>
      <c r="DB46" s="1">
        <f t="shared" si="59"/>
        <v>242.788973</v>
      </c>
      <c r="DC46" s="1">
        <f t="shared" si="59"/>
        <v>179.03682999999998</v>
      </c>
      <c r="DD46" s="1">
        <f t="shared" si="59"/>
        <v>179.858</v>
      </c>
      <c r="DE46" s="1">
        <f t="shared" si="59"/>
        <v>133.41089947826089</v>
      </c>
      <c r="DF46" s="1">
        <f t="shared" si="59"/>
        <v>250.09804800000001</v>
      </c>
      <c r="DG46" s="1">
        <f t="shared" si="59"/>
        <v>267.02314434782608</v>
      </c>
      <c r="DH46" s="1">
        <f t="shared" si="59"/>
        <v>263.30132034782611</v>
      </c>
      <c r="DI46" s="1">
        <f t="shared" si="59"/>
        <v>133.43165217391305</v>
      </c>
      <c r="DJ46" s="1">
        <f t="shared" si="59"/>
        <v>262.62733913043479</v>
      </c>
      <c r="DK46" s="1">
        <f t="shared" si="59"/>
        <v>299.39709600000003</v>
      </c>
      <c r="DL46" s="1">
        <f t="shared" si="59"/>
        <v>216.55138499999998</v>
      </c>
      <c r="DM46" s="1">
        <f t="shared" si="59"/>
        <v>222.42960695652178</v>
      </c>
      <c r="DN46" s="1">
        <f t="shared" si="59"/>
        <v>222.33702400000004</v>
      </c>
      <c r="DO46" s="1">
        <f t="shared" si="59"/>
        <v>222.57927513043481</v>
      </c>
      <c r="DP46" s="1">
        <f t="shared" si="59"/>
        <v>247.25739130434786</v>
      </c>
      <c r="DQ46" s="1">
        <f t="shared" si="59"/>
        <v>50.032862608695659</v>
      </c>
      <c r="DR46" s="1">
        <f t="shared" si="59"/>
        <v>33.489398260869571</v>
      </c>
      <c r="DS46" s="1">
        <f t="shared" si="59"/>
        <v>49.774191304347838</v>
      </c>
      <c r="DT46" s="1">
        <f t="shared" si="59"/>
        <v>75.229996521739125</v>
      </c>
      <c r="DU46" s="1">
        <f t="shared" si="59"/>
        <v>75.006302608695663</v>
      </c>
      <c r="DV46" s="1">
        <f t="shared" si="59"/>
        <v>75.042093913043487</v>
      </c>
      <c r="DW46" s="1">
        <f t="shared" si="59"/>
        <v>75.073960347826088</v>
      </c>
      <c r="DX46" s="1">
        <f t="shared" si="59"/>
        <v>8.33480347826087</v>
      </c>
      <c r="DY46" s="1">
        <f t="shared" si="59"/>
        <v>50.903478260869569</v>
      </c>
      <c r="DZ46" s="1">
        <f t="shared" si="59"/>
        <v>316.91653565217399</v>
      </c>
      <c r="EA46" s="1">
        <f t="shared" si="59"/>
        <v>316.93695652173915</v>
      </c>
      <c r="EB46" s="1">
        <f t="shared" si="59"/>
        <v>16.679986086956522</v>
      </c>
      <c r="EC46" s="1">
        <f t="shared" ref="EC46:GN46" si="60">EC25*EC13</f>
        <v>4.1690295652173912</v>
      </c>
      <c r="ED46" s="1">
        <f t="shared" si="60"/>
        <v>300.81594991304348</v>
      </c>
      <c r="EE46" s="1">
        <f t="shared" si="60"/>
        <v>12.506942608695654</v>
      </c>
      <c r="EF46" s="1">
        <f t="shared" si="60"/>
        <v>3.7368000000000001</v>
      </c>
      <c r="EG46" s="1">
        <f t="shared" si="60"/>
        <v>195.50020730434787</v>
      </c>
      <c r="EH46" s="1">
        <f t="shared" si="60"/>
        <v>58.340375652173918</v>
      </c>
      <c r="EI46" s="1">
        <f t="shared" si="60"/>
        <v>7.0848300000000002</v>
      </c>
      <c r="EJ46" s="1">
        <f t="shared" si="60"/>
        <v>12.693060000000001</v>
      </c>
      <c r="EK46" s="1">
        <f t="shared" si="60"/>
        <v>198.19331299999999</v>
      </c>
      <c r="EL46" s="1">
        <f t="shared" si="60"/>
        <v>120.50374799999999</v>
      </c>
      <c r="EM46" s="1">
        <f t="shared" si="60"/>
        <v>180.060192</v>
      </c>
      <c r="EN46" s="1">
        <f t="shared" si="60"/>
        <v>180.02611200000001</v>
      </c>
      <c r="EO46" s="1">
        <f t="shared" si="60"/>
        <v>325.30428800000004</v>
      </c>
      <c r="EP46" s="1">
        <f t="shared" si="60"/>
        <v>251.08187826086959</v>
      </c>
      <c r="EQ46" s="1">
        <f t="shared" si="60"/>
        <v>329.58313739130438</v>
      </c>
      <c r="ER46" s="1">
        <f t="shared" si="60"/>
        <v>166.59880904347824</v>
      </c>
      <c r="ES46" s="1">
        <f t="shared" si="60"/>
        <v>265.21876173913051</v>
      </c>
      <c r="ET46" s="1">
        <f t="shared" si="60"/>
        <v>77.482518260869583</v>
      </c>
      <c r="EU46" s="1">
        <f t="shared" si="60"/>
        <v>100.09150608695651</v>
      </c>
      <c r="EV46" s="1">
        <f t="shared" si="60"/>
        <v>75.039533913043485</v>
      </c>
      <c r="EW46" s="1">
        <f t="shared" si="60"/>
        <v>166.76434782608695</v>
      </c>
      <c r="EX46" s="1">
        <f t="shared" si="60"/>
        <v>166.68994086956522</v>
      </c>
      <c r="EY46" s="1">
        <f t="shared" si="60"/>
        <v>166.80447582608696</v>
      </c>
      <c r="EZ46" s="1">
        <f t="shared" si="60"/>
        <v>220.89112499999996</v>
      </c>
      <c r="FA46" s="1">
        <f t="shared" si="60"/>
        <v>166.66437843478261</v>
      </c>
      <c r="FB46" s="1">
        <f t="shared" si="60"/>
        <v>222.41373495652175</v>
      </c>
      <c r="FC46" s="1">
        <f t="shared" si="60"/>
        <v>166.69640347826089</v>
      </c>
      <c r="FD46" s="1">
        <f t="shared" si="60"/>
        <v>200.08857182608702</v>
      </c>
      <c r="FE46" s="1">
        <f t="shared" si="60"/>
        <v>250.12476104347829</v>
      </c>
      <c r="FF46" s="1">
        <f t="shared" si="60"/>
        <v>200.11236730434786</v>
      </c>
      <c r="FG46" s="1">
        <f t="shared" si="60"/>
        <v>200.00569043478262</v>
      </c>
      <c r="FH46" s="1">
        <f t="shared" si="60"/>
        <v>250.05994017391302</v>
      </c>
      <c r="FI46" s="1">
        <f t="shared" si="60"/>
        <v>250.16386226086959</v>
      </c>
      <c r="FJ46" s="1">
        <f t="shared" si="60"/>
        <v>200.12552904347828</v>
      </c>
      <c r="FK46" s="1">
        <f t="shared" si="60"/>
        <v>11.94875</v>
      </c>
      <c r="FL46" s="1">
        <f t="shared" si="60"/>
        <v>4.54176</v>
      </c>
      <c r="FM46" s="1">
        <f t="shared" si="60"/>
        <v>4.1866000000000003</v>
      </c>
      <c r="FN46" s="1">
        <f t="shared" si="60"/>
        <v>6.3427599999999993</v>
      </c>
      <c r="FO46" s="1">
        <f t="shared" si="60"/>
        <v>224.57220599999999</v>
      </c>
      <c r="FP46" s="1">
        <f t="shared" si="60"/>
        <v>161.41259000000002</v>
      </c>
      <c r="FQ46" s="1">
        <f t="shared" si="60"/>
        <v>238.740736</v>
      </c>
      <c r="FR46" s="1">
        <f t="shared" si="60"/>
        <v>153.804709</v>
      </c>
      <c r="FS46" s="1">
        <f t="shared" si="60"/>
        <v>224.52849999999998</v>
      </c>
      <c r="FT46" s="1">
        <f t="shared" si="60"/>
        <v>149.51636000000002</v>
      </c>
      <c r="FU46" s="1">
        <f t="shared" si="60"/>
        <v>260.38369999999998</v>
      </c>
      <c r="FV46" s="1">
        <f t="shared" si="60"/>
        <v>196.11013399999999</v>
      </c>
      <c r="FW46" s="1">
        <f t="shared" si="60"/>
        <v>153.58237199999999</v>
      </c>
      <c r="FX46" s="1">
        <f t="shared" si="60"/>
        <v>148.70275000000001</v>
      </c>
      <c r="FY46" s="1">
        <f t="shared" si="60"/>
        <v>133.96706</v>
      </c>
      <c r="FZ46" s="1">
        <f t="shared" si="60"/>
        <v>106.86939</v>
      </c>
      <c r="GA46" s="1">
        <f t="shared" si="60"/>
        <v>130.36310499999999</v>
      </c>
      <c r="GB46" s="1">
        <f t="shared" si="60"/>
        <v>102.63797599999999</v>
      </c>
      <c r="GC46" s="1">
        <f t="shared" si="60"/>
        <v>1855.9371599999997</v>
      </c>
      <c r="GD46" s="1">
        <f t="shared" si="60"/>
        <v>45.516659999999995</v>
      </c>
      <c r="GE46" s="1">
        <f t="shared" si="60"/>
        <v>30.718980000000002</v>
      </c>
      <c r="GF46" s="1">
        <f t="shared" si="60"/>
        <v>43.9101</v>
      </c>
      <c r="GG46" s="1">
        <f t="shared" si="60"/>
        <v>28.008499999999998</v>
      </c>
      <c r="GH46" s="1">
        <f t="shared" si="60"/>
        <v>105.62028000000001</v>
      </c>
      <c r="GI46" s="1">
        <f t="shared" si="60"/>
        <v>43.552880999999999</v>
      </c>
      <c r="GJ46" s="1">
        <f t="shared" si="60"/>
        <v>248.94018</v>
      </c>
      <c r="GK46" s="1">
        <f t="shared" si="60"/>
        <v>209.381899</v>
      </c>
      <c r="GL46" s="1">
        <f t="shared" si="60"/>
        <v>162.70429999999999</v>
      </c>
      <c r="GM46" s="1">
        <f t="shared" si="60"/>
        <v>389.28031099999998</v>
      </c>
      <c r="GN46" s="1">
        <f t="shared" si="60"/>
        <v>45.873628000000004</v>
      </c>
      <c r="GO46" s="1">
        <f t="shared" ref="GO46:IZ46" si="61">GO25*GO13</f>
        <v>86.023679999999985</v>
      </c>
      <c r="GP46" s="1">
        <f t="shared" si="61"/>
        <v>53.981118000000009</v>
      </c>
      <c r="GQ46" s="1">
        <f t="shared" si="61"/>
        <v>97.841960000000014</v>
      </c>
      <c r="GR46" s="1">
        <f t="shared" si="61"/>
        <v>79.564219999999992</v>
      </c>
      <c r="GS46" s="1">
        <f t="shared" si="61"/>
        <v>54.029019999999996</v>
      </c>
      <c r="GT46" s="1">
        <f t="shared" si="61"/>
        <v>44.894351999999998</v>
      </c>
      <c r="GU46" s="1">
        <f t="shared" si="61"/>
        <v>81.252570000000006</v>
      </c>
      <c r="GV46" s="1">
        <f t="shared" si="61"/>
        <v>66.66617391304348</v>
      </c>
      <c r="GW46" s="1">
        <f t="shared" si="61"/>
        <v>100.04239443478262</v>
      </c>
      <c r="GX46" s="1">
        <f t="shared" si="61"/>
        <v>66.697366956521748</v>
      </c>
      <c r="GY46" s="1">
        <f t="shared" si="61"/>
        <v>200.44587408695656</v>
      </c>
      <c r="GZ46" s="1">
        <f t="shared" si="61"/>
        <v>213.44544834782607</v>
      </c>
      <c r="HA46" s="1">
        <f t="shared" si="61"/>
        <v>220.86033808695657</v>
      </c>
      <c r="HB46" s="1">
        <f t="shared" si="61"/>
        <v>238.76489113043479</v>
      </c>
      <c r="HC46" s="1">
        <f t="shared" si="61"/>
        <v>191.49335652173914</v>
      </c>
      <c r="HD46" s="1">
        <f t="shared" si="61"/>
        <v>175.03586100000001</v>
      </c>
      <c r="HE46" s="1">
        <f t="shared" si="61"/>
        <v>77.057568000000003</v>
      </c>
      <c r="HF46" s="1">
        <f t="shared" si="61"/>
        <v>32.557300869565218</v>
      </c>
      <c r="HG46" s="1">
        <f t="shared" si="61"/>
        <v>19.816592695652176</v>
      </c>
      <c r="HH46" s="1">
        <f t="shared" si="61"/>
        <v>357.81648000000001</v>
      </c>
      <c r="HI46" s="1">
        <f t="shared" si="61"/>
        <v>77.407015000000001</v>
      </c>
      <c r="HJ46" s="1">
        <f t="shared" si="61"/>
        <v>44.421620869565224</v>
      </c>
      <c r="HK46" s="1">
        <f t="shared" si="61"/>
        <v>152.92445000000001</v>
      </c>
      <c r="HL46" s="1">
        <f t="shared" si="61"/>
        <v>110.21322000000001</v>
      </c>
      <c r="HM46" s="1">
        <f t="shared" si="61"/>
        <v>207.44015899999999</v>
      </c>
      <c r="HN46" s="1">
        <f t="shared" si="61"/>
        <v>68.619599999999991</v>
      </c>
      <c r="HO46" s="1">
        <f t="shared" si="61"/>
        <v>196.37414699999997</v>
      </c>
      <c r="HP46" s="1">
        <f t="shared" si="61"/>
        <v>90.839185999999998</v>
      </c>
      <c r="HQ46" s="1">
        <f t="shared" si="61"/>
        <v>258.37552800000003</v>
      </c>
      <c r="HR46" s="1">
        <f t="shared" si="61"/>
        <v>80.347826999999995</v>
      </c>
      <c r="HS46" s="1">
        <f t="shared" si="61"/>
        <v>257.37094400000001</v>
      </c>
      <c r="HT46" s="1">
        <f t="shared" si="61"/>
        <v>66.455423999999994</v>
      </c>
      <c r="HU46" s="1">
        <f t="shared" si="61"/>
        <v>219.32719999999998</v>
      </c>
      <c r="HV46" s="1">
        <f t="shared" si="61"/>
        <v>180.77169599999999</v>
      </c>
      <c r="HW46" s="1">
        <f t="shared" si="61"/>
        <v>66.830500000000001</v>
      </c>
      <c r="HX46" s="1">
        <f t="shared" si="61"/>
        <v>73.826189999999997</v>
      </c>
      <c r="HY46" s="1">
        <f t="shared" si="61"/>
        <v>144.41064</v>
      </c>
      <c r="HZ46" s="1">
        <f t="shared" si="61"/>
        <v>132.42214999999999</v>
      </c>
      <c r="IA46" s="1">
        <f t="shared" si="61"/>
        <v>104.17856399999999</v>
      </c>
      <c r="IB46" s="1">
        <f t="shared" si="61"/>
        <v>103.51398200000001</v>
      </c>
      <c r="IC46" s="1">
        <f t="shared" si="61"/>
        <v>104.95742400000002</v>
      </c>
      <c r="ID46" s="1">
        <f t="shared" si="61"/>
        <v>103.39952000000001</v>
      </c>
      <c r="IE46" s="1">
        <f t="shared" si="61"/>
        <v>104.272025</v>
      </c>
      <c r="IF46" s="1">
        <f t="shared" si="61"/>
        <v>62.854714000000001</v>
      </c>
      <c r="IG46" s="1">
        <f t="shared" si="61"/>
        <v>63.587800000000001</v>
      </c>
      <c r="IH46" s="1">
        <f t="shared" si="61"/>
        <v>8.3288399999999996</v>
      </c>
      <c r="II46" s="1">
        <f t="shared" si="61"/>
        <v>7.6540800000000004</v>
      </c>
      <c r="IJ46" s="1">
        <f t="shared" si="61"/>
        <v>2.981055</v>
      </c>
      <c r="IK46" s="1">
        <f t="shared" si="61"/>
        <v>5.7893400000000002</v>
      </c>
      <c r="IL46" s="1">
        <f t="shared" si="61"/>
        <v>5.9073099999999998</v>
      </c>
      <c r="IM46" s="1">
        <f t="shared" si="61"/>
        <v>145.67983999999998</v>
      </c>
      <c r="IN46" s="1">
        <f t="shared" si="61"/>
        <v>159.331942</v>
      </c>
      <c r="IO46" s="1">
        <f t="shared" si="61"/>
        <v>95.918400000000005</v>
      </c>
      <c r="IP46" s="1">
        <f t="shared" si="61"/>
        <v>131.9913</v>
      </c>
      <c r="IQ46" s="1">
        <f t="shared" si="61"/>
        <v>87.681467999999995</v>
      </c>
      <c r="IR46" s="1">
        <f t="shared" si="61"/>
        <v>132.23379600000001</v>
      </c>
      <c r="IS46" s="1">
        <f t="shared" si="61"/>
        <v>357.81886399999996</v>
      </c>
      <c r="IT46" s="1">
        <f t="shared" si="61"/>
        <v>218.14288600000003</v>
      </c>
      <c r="IU46" s="1">
        <f t="shared" si="61"/>
        <v>158.054396</v>
      </c>
      <c r="IV46" s="1">
        <f t="shared" si="61"/>
        <v>129.418443</v>
      </c>
      <c r="IW46" s="1">
        <f t="shared" si="61"/>
        <v>174.29852400000001</v>
      </c>
      <c r="IX46" s="1">
        <f t="shared" si="61"/>
        <v>59.647969999999994</v>
      </c>
      <c r="IY46" s="1">
        <f t="shared" si="61"/>
        <v>56.697977000000002</v>
      </c>
      <c r="IZ46" s="1">
        <f t="shared" si="61"/>
        <v>139.629987</v>
      </c>
      <c r="JA46" s="1">
        <f t="shared" ref="JA46:LL46" si="62">JA25*JA13</f>
        <v>54.753022999999999</v>
      </c>
      <c r="JB46" s="1">
        <f t="shared" si="62"/>
        <v>57.412043000000004</v>
      </c>
      <c r="JC46" s="1">
        <f t="shared" si="62"/>
        <v>119.197383</v>
      </c>
      <c r="JD46" s="1">
        <f t="shared" si="62"/>
        <v>93.535509999999988</v>
      </c>
      <c r="JE46" s="1">
        <f t="shared" si="62"/>
        <v>151.28054999999998</v>
      </c>
      <c r="JF46" s="1">
        <f t="shared" si="62"/>
        <v>85.250239999999991</v>
      </c>
      <c r="JG46" s="1">
        <f t="shared" si="62"/>
        <v>56.189640000000004</v>
      </c>
      <c r="JH46" s="1">
        <f t="shared" si="62"/>
        <v>21.324570000000001</v>
      </c>
      <c r="JI46" s="1">
        <f t="shared" si="62"/>
        <v>137.91231999999999</v>
      </c>
      <c r="JJ46" s="1">
        <f t="shared" si="62"/>
        <v>37.420319999999997</v>
      </c>
      <c r="JK46" s="1">
        <f t="shared" si="62"/>
        <v>54.116719999999994</v>
      </c>
      <c r="JL46" s="1">
        <f t="shared" si="62"/>
        <v>146.13194000000001</v>
      </c>
      <c r="JM46" s="1">
        <f t="shared" si="62"/>
        <v>21.964749999999999</v>
      </c>
      <c r="JN46" s="1">
        <f t="shared" si="62"/>
        <v>33.006557999999998</v>
      </c>
      <c r="JO46" s="1">
        <f t="shared" si="62"/>
        <v>21.048905000000001</v>
      </c>
      <c r="JP46" s="1">
        <f t="shared" si="62"/>
        <v>105.66499</v>
      </c>
      <c r="JQ46" s="1">
        <f t="shared" si="62"/>
        <v>132.94321299999999</v>
      </c>
      <c r="JR46" s="1">
        <f t="shared" si="62"/>
        <v>91.10619100000001</v>
      </c>
      <c r="JS46" s="1">
        <f t="shared" si="62"/>
        <v>77.904567999999998</v>
      </c>
      <c r="JT46" s="1">
        <f t="shared" si="62"/>
        <v>83.249557999999993</v>
      </c>
      <c r="JU46" s="1">
        <f t="shared" si="62"/>
        <v>77.473462999999995</v>
      </c>
      <c r="JV46" s="1">
        <f t="shared" si="62"/>
        <v>77.610744000000011</v>
      </c>
      <c r="JW46" s="1">
        <f t="shared" si="62"/>
        <v>116.62077599999998</v>
      </c>
      <c r="JX46" s="1">
        <f t="shared" si="62"/>
        <v>137.808425</v>
      </c>
      <c r="JY46" s="1">
        <f t="shared" si="62"/>
        <v>137.73821599999999</v>
      </c>
      <c r="JZ46" s="1">
        <f t="shared" si="62"/>
        <v>147.60176800000002</v>
      </c>
      <c r="KA46" s="1">
        <f t="shared" si="62"/>
        <v>109.47546999999999</v>
      </c>
      <c r="KB46" s="1">
        <f t="shared" si="62"/>
        <v>144.86238299999999</v>
      </c>
      <c r="KC46" s="1">
        <f t="shared" si="62"/>
        <v>217.77847</v>
      </c>
      <c r="KD46" s="1">
        <f t="shared" si="62"/>
        <v>80.720371</v>
      </c>
      <c r="KE46" s="1">
        <f t="shared" si="62"/>
        <v>93.242100000000008</v>
      </c>
      <c r="KF46" s="1">
        <f t="shared" si="62"/>
        <v>195.89454000000001</v>
      </c>
      <c r="KG46" s="1">
        <f t="shared" si="62"/>
        <v>178.34801400000001</v>
      </c>
      <c r="KH46" s="1">
        <f t="shared" si="62"/>
        <v>247.52494500000003</v>
      </c>
      <c r="KI46" s="1">
        <f t="shared" si="62"/>
        <v>154.40743499999999</v>
      </c>
      <c r="KJ46" s="1">
        <f t="shared" si="62"/>
        <v>237.60476</v>
      </c>
      <c r="KK46" s="1">
        <f t="shared" si="62"/>
        <v>163.10736</v>
      </c>
      <c r="KL46" s="1">
        <f t="shared" si="62"/>
        <v>209.62110000000001</v>
      </c>
      <c r="KM46" s="1">
        <f t="shared" si="62"/>
        <v>4.1700480000000004</v>
      </c>
      <c r="KN46" s="1">
        <f t="shared" si="62"/>
        <v>4.2814199999999998</v>
      </c>
      <c r="KO46" s="1">
        <f t="shared" si="62"/>
        <v>5.208120000000001</v>
      </c>
      <c r="KP46" s="1">
        <f t="shared" si="62"/>
        <v>7.7048200000000007</v>
      </c>
      <c r="KQ46" s="1">
        <f t="shared" si="62"/>
        <v>12.13984</v>
      </c>
      <c r="KR46" s="1">
        <f t="shared" si="62"/>
        <v>11.447089999999999</v>
      </c>
      <c r="KS46" s="1">
        <f t="shared" si="62"/>
        <v>4.1665799999999997</v>
      </c>
      <c r="KT46" s="1">
        <f t="shared" si="62"/>
        <v>3.5175800000000002</v>
      </c>
      <c r="KU46" s="1">
        <f t="shared" si="62"/>
        <v>4.1617600000000001</v>
      </c>
      <c r="KV46" s="1">
        <f t="shared" si="62"/>
        <v>2.95282</v>
      </c>
      <c r="KW46" s="1">
        <f t="shared" si="62"/>
        <v>4.1694052173913043</v>
      </c>
      <c r="KX46" s="1">
        <f t="shared" si="62"/>
        <v>2.8864000000000001</v>
      </c>
      <c r="KY46" s="1">
        <f t="shared" si="62"/>
        <v>16.662040000000001</v>
      </c>
      <c r="KZ46" s="1">
        <f t="shared" si="62"/>
        <v>4.1661399999999995</v>
      </c>
      <c r="LA46" s="1">
        <f t="shared" si="62"/>
        <v>2.5396800000000002</v>
      </c>
      <c r="LB46" s="1">
        <f t="shared" si="62"/>
        <v>3.6545399999999999</v>
      </c>
      <c r="LC46" s="1">
        <f t="shared" si="62"/>
        <v>5.8716400000000002</v>
      </c>
      <c r="LD46" s="1">
        <f t="shared" si="62"/>
        <v>4.1683500000000002</v>
      </c>
      <c r="LE46" s="1">
        <f t="shared" si="62"/>
        <v>10.96791</v>
      </c>
      <c r="LF46" s="1">
        <f t="shared" si="62"/>
        <v>71.321950000000001</v>
      </c>
      <c r="LG46" s="1">
        <f t="shared" si="62"/>
        <v>126.31642000000002</v>
      </c>
      <c r="LH46" s="1">
        <f t="shared" si="62"/>
        <v>175.99863199999999</v>
      </c>
      <c r="LI46" s="1">
        <f t="shared" si="62"/>
        <v>184.59336000000002</v>
      </c>
      <c r="LJ46" s="1">
        <f t="shared" si="62"/>
        <v>50.143000000000001</v>
      </c>
      <c r="LK46" s="1">
        <f t="shared" si="62"/>
        <v>122.68655</v>
      </c>
      <c r="LL46" s="1">
        <f t="shared" si="62"/>
        <v>138.09003000000001</v>
      </c>
      <c r="LM46" s="1">
        <f t="shared" ref="LM46:ND46" si="63">LM25*LM13</f>
        <v>188.73186999999999</v>
      </c>
      <c r="LN46" s="1">
        <f t="shared" si="63"/>
        <v>5.1868499999999997</v>
      </c>
      <c r="LO46" s="1">
        <f t="shared" si="63"/>
        <v>8.3751652173913058</v>
      </c>
      <c r="LP46" s="1">
        <f t="shared" si="63"/>
        <v>4.1699060869565221</v>
      </c>
      <c r="LQ46" s="1">
        <f t="shared" si="63"/>
        <v>4.1699269565217403</v>
      </c>
      <c r="LR46" s="1">
        <f t="shared" si="63"/>
        <v>8.3371826086956542</v>
      </c>
      <c r="LS46" s="1">
        <f t="shared" si="63"/>
        <v>166.99506782608697</v>
      </c>
      <c r="LT46" s="1">
        <f t="shared" si="63"/>
        <v>58.388132173913043</v>
      </c>
      <c r="LU46" s="1">
        <f t="shared" si="63"/>
        <v>334.05384347826089</v>
      </c>
      <c r="LV46" s="1">
        <f t="shared" si="63"/>
        <v>77.95346086956522</v>
      </c>
      <c r="LW46" s="1">
        <f t="shared" si="63"/>
        <v>75.090059130434796</v>
      </c>
      <c r="LX46" s="1">
        <f t="shared" si="63"/>
        <v>316.9346448695652</v>
      </c>
      <c r="LY46" s="1">
        <f t="shared" si="63"/>
        <v>177.51819130434785</v>
      </c>
      <c r="LZ46" s="1">
        <f t="shared" si="63"/>
        <v>173.50645147826091</v>
      </c>
      <c r="MA46" s="1">
        <f t="shared" si="63"/>
        <v>100.06681043478262</v>
      </c>
      <c r="MB46" s="1">
        <f t="shared" si="63"/>
        <v>182.07009391304351</v>
      </c>
      <c r="MC46" s="1">
        <f t="shared" si="63"/>
        <v>2.7811408695652178</v>
      </c>
      <c r="MD46" s="1">
        <f t="shared" si="63"/>
        <v>2.7767443478260869</v>
      </c>
      <c r="ME46" s="1">
        <f t="shared" si="63"/>
        <v>5.5578434782608701</v>
      </c>
      <c r="MF46" s="1">
        <f t="shared" si="63"/>
        <v>4.1682643478260868</v>
      </c>
      <c r="MG46" s="1">
        <f t="shared" si="63"/>
        <v>166.72827547826088</v>
      </c>
      <c r="MH46" s="1">
        <f t="shared" si="63"/>
        <v>166.48874573913042</v>
      </c>
      <c r="MI46" s="1">
        <f t="shared" si="63"/>
        <v>166.5997043478261</v>
      </c>
      <c r="MJ46" s="1">
        <f t="shared" si="63"/>
        <v>166.68789495652175</v>
      </c>
      <c r="MK46" s="1">
        <f t="shared" si="63"/>
        <v>250.21720486956522</v>
      </c>
      <c r="ML46" s="1">
        <f t="shared" si="63"/>
        <v>166.69632000000001</v>
      </c>
      <c r="MM46" s="1">
        <f t="shared" si="63"/>
        <v>166.75640556521742</v>
      </c>
      <c r="MN46" s="1">
        <f t="shared" si="63"/>
        <v>2.7807652173913042</v>
      </c>
      <c r="MO46" s="1">
        <f t="shared" si="63"/>
        <v>2.7791582608695653</v>
      </c>
      <c r="MP46" s="1">
        <f t="shared" si="63"/>
        <v>2.7777391304347829</v>
      </c>
      <c r="MQ46" s="1">
        <f t="shared" si="63"/>
        <v>5.5566052173913043</v>
      </c>
      <c r="MR46" s="1">
        <f t="shared" si="63"/>
        <v>75.022330434782617</v>
      </c>
      <c r="MS46" s="1">
        <f t="shared" si="63"/>
        <v>8.343151304347824</v>
      </c>
      <c r="MT46" s="1">
        <f t="shared" si="63"/>
        <v>75.924000000000007</v>
      </c>
      <c r="MU46" s="1">
        <f t="shared" si="63"/>
        <v>5.8949565217391307</v>
      </c>
      <c r="MV46" s="1">
        <f t="shared" si="63"/>
        <v>100.0318775652174</v>
      </c>
      <c r="MW46" s="1">
        <f t="shared" si="63"/>
        <v>281.24798899999996</v>
      </c>
      <c r="MX46" s="1">
        <f t="shared" si="63"/>
        <v>277.95639443478262</v>
      </c>
      <c r="MY46" s="1">
        <f t="shared" si="63"/>
        <v>2.7768208695652175</v>
      </c>
      <c r="MZ46" s="1">
        <f t="shared" si="63"/>
        <v>11.118386086956523</v>
      </c>
      <c r="NA46" s="1">
        <f t="shared" si="63"/>
        <v>11.240600000000001</v>
      </c>
      <c r="NB46" s="1">
        <f t="shared" si="63"/>
        <v>120.02707199999999</v>
      </c>
      <c r="NC46" s="1">
        <f t="shared" si="63"/>
        <v>195.79232765217392</v>
      </c>
      <c r="ND46" s="1">
        <f t="shared" si="63"/>
        <v>153.97551026086958</v>
      </c>
      <c r="NE46" s="41">
        <f t="shared" si="39"/>
        <v>50442.895478956532</v>
      </c>
      <c r="NF46" s="1">
        <v>50442.137178356883</v>
      </c>
    </row>
    <row r="47" spans="1:374" hidden="1">
      <c r="A47" s="1" t="s">
        <v>404</v>
      </c>
      <c r="D47" s="1">
        <f>D26*D13</f>
        <v>438.53901299999995</v>
      </c>
      <c r="E47" s="1">
        <f t="shared" ref="E47:BP47" si="64">E26*E13</f>
        <v>478.91374399999995</v>
      </c>
      <c r="F47" s="1">
        <f t="shared" si="64"/>
        <v>476.45604000000003</v>
      </c>
      <c r="G47" s="1">
        <f t="shared" si="64"/>
        <v>372.38760000000002</v>
      </c>
      <c r="H47" s="1">
        <f t="shared" si="64"/>
        <v>476.48039400000005</v>
      </c>
      <c r="I47" s="1">
        <f t="shared" si="64"/>
        <v>284.31952500000006</v>
      </c>
      <c r="J47" s="1">
        <f t="shared" si="64"/>
        <v>471.46365000000003</v>
      </c>
      <c r="K47" s="1">
        <f t="shared" si="64"/>
        <v>370.432074</v>
      </c>
      <c r="L47" s="1">
        <f t="shared" si="64"/>
        <v>475.15562</v>
      </c>
      <c r="M47" s="1">
        <f t="shared" si="64"/>
        <v>631.23242400000004</v>
      </c>
      <c r="N47" s="1">
        <f t="shared" si="64"/>
        <v>366.89515699999998</v>
      </c>
      <c r="O47" s="1">
        <f t="shared" si="64"/>
        <v>470.90957099999997</v>
      </c>
      <c r="P47" s="1">
        <f t="shared" si="64"/>
        <v>373.26194999999996</v>
      </c>
      <c r="Q47" s="1">
        <f t="shared" si="64"/>
        <v>484.52398599999998</v>
      </c>
      <c r="R47" s="1">
        <f t="shared" si="64"/>
        <v>251.99620200000001</v>
      </c>
      <c r="S47" s="1">
        <f t="shared" si="64"/>
        <v>634.75519799999995</v>
      </c>
      <c r="T47" s="1">
        <f t="shared" si="64"/>
        <v>465.33469800000006</v>
      </c>
      <c r="U47" s="1">
        <f t="shared" si="64"/>
        <v>473.09764599999994</v>
      </c>
      <c r="V47" s="1">
        <f t="shared" si="64"/>
        <v>474.89103900000003</v>
      </c>
      <c r="W47" s="1">
        <f t="shared" si="64"/>
        <v>477.63324800000004</v>
      </c>
      <c r="X47" s="1">
        <f t="shared" si="64"/>
        <v>473.93482499999999</v>
      </c>
      <c r="Y47" s="1">
        <f t="shared" si="64"/>
        <v>470.24561599999998</v>
      </c>
      <c r="Z47" s="1">
        <f t="shared" si="64"/>
        <v>631.89200000000005</v>
      </c>
      <c r="AA47" s="1">
        <f t="shared" si="64"/>
        <v>96.451520000000002</v>
      </c>
      <c r="AB47" s="1">
        <f t="shared" si="64"/>
        <v>96.319469999999995</v>
      </c>
      <c r="AC47" s="1">
        <f t="shared" si="64"/>
        <v>96.111199999999997</v>
      </c>
      <c r="AD47" s="1">
        <f t="shared" si="64"/>
        <v>64.262830000000008</v>
      </c>
      <c r="AE47" s="1">
        <f t="shared" si="64"/>
        <v>96.38785</v>
      </c>
      <c r="AF47" s="1">
        <f t="shared" si="64"/>
        <v>90.636550000000014</v>
      </c>
      <c r="AG47" s="1">
        <f t="shared" si="64"/>
        <v>96.42002500000001</v>
      </c>
      <c r="AH47" s="1">
        <f t="shared" si="64"/>
        <v>1.3700499999999998</v>
      </c>
      <c r="AI47" s="1">
        <f t="shared" si="64"/>
        <v>1.2957400000000001</v>
      </c>
      <c r="AJ47" s="1">
        <f t="shared" si="64"/>
        <v>251.502925</v>
      </c>
      <c r="AK47" s="1">
        <f t="shared" si="64"/>
        <v>251.05296000000001</v>
      </c>
      <c r="AL47" s="1">
        <f t="shared" si="64"/>
        <v>251.14063999999999</v>
      </c>
      <c r="AM47" s="1">
        <f t="shared" si="64"/>
        <v>350.58298600000001</v>
      </c>
      <c r="AN47" s="1">
        <f t="shared" si="64"/>
        <v>96.465599999999995</v>
      </c>
      <c r="AO47" s="1">
        <f t="shared" si="64"/>
        <v>224.576021</v>
      </c>
      <c r="AP47" s="1">
        <f t="shared" si="64"/>
        <v>58.867199999999997</v>
      </c>
      <c r="AQ47" s="1">
        <f t="shared" si="64"/>
        <v>60.009600000000006</v>
      </c>
      <c r="AR47" s="1">
        <f t="shared" si="64"/>
        <v>136.09725600000002</v>
      </c>
      <c r="AS47" s="1">
        <f t="shared" si="64"/>
        <v>5.1899266666666666</v>
      </c>
      <c r="AT47" s="1">
        <f t="shared" si="64"/>
        <v>60.874740000000003</v>
      </c>
      <c r="AU47" s="1">
        <f t="shared" si="64"/>
        <v>791.40362399999992</v>
      </c>
      <c r="AV47" s="1">
        <f t="shared" si="64"/>
        <v>82.459943999999993</v>
      </c>
      <c r="AW47" s="1">
        <f t="shared" si="64"/>
        <v>63.729860000000002</v>
      </c>
      <c r="AX47" s="1">
        <f t="shared" si="64"/>
        <v>131.72637</v>
      </c>
      <c r="AY47" s="1">
        <f t="shared" si="64"/>
        <v>592.18559999999991</v>
      </c>
      <c r="AZ47" s="1">
        <f t="shared" si="64"/>
        <v>137.54592</v>
      </c>
      <c r="BA47" s="1">
        <f t="shared" si="64"/>
        <v>198.89386999999999</v>
      </c>
      <c r="BB47" s="1">
        <f t="shared" si="64"/>
        <v>148.71701999999996</v>
      </c>
      <c r="BC47" s="1">
        <f t="shared" si="64"/>
        <v>564.67529999999999</v>
      </c>
      <c r="BD47" s="1">
        <f t="shared" si="64"/>
        <v>90.026033999999996</v>
      </c>
      <c r="BE47" s="1">
        <f t="shared" si="64"/>
        <v>646.89774</v>
      </c>
      <c r="BF47" s="1">
        <f t="shared" si="64"/>
        <v>148.88560999999999</v>
      </c>
      <c r="BG47" s="1">
        <f t="shared" si="64"/>
        <v>231.84251999999998</v>
      </c>
      <c r="BH47" s="1">
        <f t="shared" si="64"/>
        <v>345.08588600000002</v>
      </c>
      <c r="BI47" s="1">
        <f t="shared" si="64"/>
        <v>249.41618600000001</v>
      </c>
      <c r="BJ47" s="1">
        <f t="shared" si="64"/>
        <v>396.68422000000004</v>
      </c>
      <c r="BK47" s="1">
        <f t="shared" si="64"/>
        <v>727.30474000000004</v>
      </c>
      <c r="BL47" s="1">
        <f t="shared" si="64"/>
        <v>862.82608900000014</v>
      </c>
      <c r="BM47" s="1">
        <f t="shared" si="64"/>
        <v>459.87837000000002</v>
      </c>
      <c r="BN47" s="1">
        <f t="shared" si="64"/>
        <v>595.65135200000009</v>
      </c>
      <c r="BO47" s="1">
        <f t="shared" si="64"/>
        <v>482.14055999999999</v>
      </c>
      <c r="BP47" s="1">
        <f t="shared" si="64"/>
        <v>328.34298699999999</v>
      </c>
      <c r="BQ47" s="1">
        <f t="shared" ref="BQ47:EB47" si="65">BQ26*BQ13</f>
        <v>572.34940400000005</v>
      </c>
      <c r="BR47" s="1">
        <f t="shared" si="65"/>
        <v>472.72445000000005</v>
      </c>
      <c r="BS47" s="1">
        <f t="shared" si="65"/>
        <v>477.76288800000003</v>
      </c>
      <c r="BT47" s="1">
        <f t="shared" si="65"/>
        <v>1171.9809</v>
      </c>
      <c r="BU47" s="1">
        <f t="shared" si="65"/>
        <v>587.83003900000006</v>
      </c>
      <c r="BV47" s="1">
        <f t="shared" si="65"/>
        <v>713.84227200000009</v>
      </c>
      <c r="BW47" s="1">
        <f t="shared" si="65"/>
        <v>719.94361500000002</v>
      </c>
      <c r="BX47" s="1">
        <f t="shared" si="65"/>
        <v>472.63275199999998</v>
      </c>
      <c r="BY47" s="1">
        <f t="shared" si="65"/>
        <v>719.12261100000012</v>
      </c>
      <c r="BZ47" s="1">
        <f t="shared" si="65"/>
        <v>721.94016399999998</v>
      </c>
      <c r="CA47" s="1">
        <f t="shared" si="65"/>
        <v>723.505809</v>
      </c>
      <c r="CB47" s="1">
        <f t="shared" si="65"/>
        <v>718.76456399999995</v>
      </c>
      <c r="CC47" s="1">
        <f t="shared" si="65"/>
        <v>472.90366</v>
      </c>
      <c r="CD47" s="1">
        <f t="shared" si="65"/>
        <v>586.89684900000009</v>
      </c>
      <c r="CE47" s="1">
        <f t="shared" si="65"/>
        <v>477.64499999999992</v>
      </c>
      <c r="CF47" s="1">
        <f t="shared" si="65"/>
        <v>718.9188650000001</v>
      </c>
      <c r="CG47" s="1">
        <f t="shared" si="65"/>
        <v>439.29012</v>
      </c>
      <c r="CH47" s="1">
        <f t="shared" si="65"/>
        <v>720.14914800000008</v>
      </c>
      <c r="CI47" s="1">
        <f t="shared" si="65"/>
        <v>473.48236800000001</v>
      </c>
      <c r="CJ47" s="1">
        <f t="shared" si="65"/>
        <v>253.07307900000001</v>
      </c>
      <c r="CK47" s="1">
        <f t="shared" si="65"/>
        <v>269.52361999999999</v>
      </c>
      <c r="CL47" s="1">
        <f t="shared" si="65"/>
        <v>194.92650899999998</v>
      </c>
      <c r="CM47" s="1">
        <f t="shared" si="65"/>
        <v>252.96511999999998</v>
      </c>
      <c r="CN47" s="1">
        <f t="shared" si="65"/>
        <v>494.30148399999996</v>
      </c>
      <c r="CO47" s="1">
        <f t="shared" si="65"/>
        <v>494.43156000000005</v>
      </c>
      <c r="CP47" s="1">
        <f t="shared" si="65"/>
        <v>65.055886999999998</v>
      </c>
      <c r="CQ47" s="1">
        <f t="shared" si="65"/>
        <v>64.525999999999996</v>
      </c>
      <c r="CR47" s="1">
        <f t="shared" si="65"/>
        <v>316.33589999999998</v>
      </c>
      <c r="CS47" s="1">
        <f t="shared" si="65"/>
        <v>468.38856800000002</v>
      </c>
      <c r="CT47" s="1">
        <f t="shared" si="65"/>
        <v>253.29591699999997</v>
      </c>
      <c r="CU47" s="1">
        <f t="shared" si="65"/>
        <v>620.05325199999993</v>
      </c>
      <c r="CV47" s="1">
        <f t="shared" si="65"/>
        <v>315.55926399999998</v>
      </c>
      <c r="CW47" s="1">
        <f t="shared" si="65"/>
        <v>468.500136</v>
      </c>
      <c r="CX47" s="1">
        <f t="shared" si="65"/>
        <v>220.72077999999999</v>
      </c>
      <c r="CY47" s="1">
        <f t="shared" si="65"/>
        <v>1.4351966666666665</v>
      </c>
      <c r="CZ47" s="1">
        <f t="shared" si="65"/>
        <v>2.6857799999999998</v>
      </c>
      <c r="DA47" s="1">
        <f t="shared" si="65"/>
        <v>468.60278399999999</v>
      </c>
      <c r="DB47" s="1">
        <f t="shared" si="65"/>
        <v>499.92101100000002</v>
      </c>
      <c r="DC47" s="1">
        <f t="shared" si="65"/>
        <v>376.10312999999996</v>
      </c>
      <c r="DD47" s="1">
        <f t="shared" si="65"/>
        <v>374.53499999999997</v>
      </c>
      <c r="DE47" s="1">
        <f t="shared" si="65"/>
        <v>253.74422700000002</v>
      </c>
      <c r="DF47" s="1">
        <f t="shared" si="65"/>
        <v>468.677592</v>
      </c>
      <c r="DG47" s="1">
        <f t="shared" si="65"/>
        <v>495.89693999999997</v>
      </c>
      <c r="DH47" s="1">
        <f t="shared" si="65"/>
        <v>487.27008000000001</v>
      </c>
      <c r="DI47" s="1">
        <f t="shared" si="65"/>
        <v>253.39635000000001</v>
      </c>
      <c r="DJ47" s="1">
        <f t="shared" si="65"/>
        <v>489.49194</v>
      </c>
      <c r="DK47" s="1">
        <f t="shared" si="65"/>
        <v>636.60464999999999</v>
      </c>
      <c r="DL47" s="1">
        <f t="shared" si="65"/>
        <v>477.86641199999997</v>
      </c>
      <c r="DM47" s="1">
        <f t="shared" si="65"/>
        <v>636.40326400000004</v>
      </c>
      <c r="DN47" s="1">
        <f t="shared" si="65"/>
        <v>636.14577599999996</v>
      </c>
      <c r="DO47" s="1">
        <f t="shared" si="65"/>
        <v>637.59126800000001</v>
      </c>
      <c r="DP47" s="1">
        <f t="shared" si="65"/>
        <v>479.91286000000002</v>
      </c>
      <c r="DQ47" s="1">
        <f t="shared" si="65"/>
        <v>90.302368000000001</v>
      </c>
      <c r="DR47" s="1">
        <f t="shared" si="65"/>
        <v>64.792235000000005</v>
      </c>
      <c r="DS47" s="1">
        <f t="shared" si="65"/>
        <v>96.388159999999999</v>
      </c>
      <c r="DT47" s="1">
        <f t="shared" si="65"/>
        <v>144.04236</v>
      </c>
      <c r="DU47" s="1">
        <f t="shared" si="65"/>
        <v>146.72934000000001</v>
      </c>
      <c r="DV47" s="1">
        <f t="shared" si="65"/>
        <v>144.01002</v>
      </c>
      <c r="DW47" s="1">
        <f t="shared" si="65"/>
        <v>151.039728</v>
      </c>
      <c r="DX47" s="1">
        <f t="shared" si="65"/>
        <v>2.8304400000000003</v>
      </c>
      <c r="DY47" s="1">
        <f t="shared" si="65"/>
        <v>101.39255</v>
      </c>
      <c r="DZ47" s="1">
        <f t="shared" si="65"/>
        <v>590.30846000000008</v>
      </c>
      <c r="EA47" s="1">
        <f t="shared" si="65"/>
        <v>590.86687500000005</v>
      </c>
      <c r="EB47" s="1">
        <f t="shared" si="65"/>
        <v>5.2955033333333326</v>
      </c>
      <c r="EC47" s="1">
        <f t="shared" ref="EC47:GN47" si="66">EC26*EC13</f>
        <v>1.2900999999999998</v>
      </c>
      <c r="ED47" s="1">
        <f t="shared" si="66"/>
        <v>595.43950800000005</v>
      </c>
      <c r="EE47" s="1">
        <f t="shared" si="66"/>
        <v>2.8498250000000001</v>
      </c>
      <c r="EF47" s="1">
        <f t="shared" si="66"/>
        <v>1.3039200000000002</v>
      </c>
      <c r="EG47" s="1">
        <f t="shared" si="66"/>
        <v>382.77075200000002</v>
      </c>
      <c r="EH47" s="1">
        <f t="shared" si="66"/>
        <v>116.45404000000001</v>
      </c>
      <c r="EI47" s="1">
        <f t="shared" si="66"/>
        <v>2.4130400000000005</v>
      </c>
      <c r="EJ47" s="1">
        <f t="shared" si="66"/>
        <v>4.3555950000000001</v>
      </c>
      <c r="EK47" s="1">
        <f t="shared" si="66"/>
        <v>411.70055499999995</v>
      </c>
      <c r="EL47" s="1">
        <f t="shared" si="66"/>
        <v>247.80909199999999</v>
      </c>
      <c r="EM47" s="1">
        <f t="shared" si="66"/>
        <v>373.77043199999997</v>
      </c>
      <c r="EN47" s="1">
        <f t="shared" si="66"/>
        <v>373.915842</v>
      </c>
      <c r="EO47" s="1">
        <f t="shared" si="66"/>
        <v>645.88031599999999</v>
      </c>
      <c r="EP47" s="1">
        <f t="shared" si="66"/>
        <v>494.75040000000001</v>
      </c>
      <c r="EQ47" s="1">
        <f t="shared" si="66"/>
        <v>644.81234500000005</v>
      </c>
      <c r="ER47" s="1">
        <f t="shared" si="66"/>
        <v>476.11033599999996</v>
      </c>
      <c r="ES47" s="1">
        <f t="shared" si="66"/>
        <v>740.69586000000004</v>
      </c>
      <c r="ET47" s="1">
        <f t="shared" si="66"/>
        <v>147.39552000000003</v>
      </c>
      <c r="EU47" s="1">
        <f t="shared" si="66"/>
        <v>196.43788999999998</v>
      </c>
      <c r="EV47" s="1">
        <f t="shared" si="66"/>
        <v>143.50395</v>
      </c>
      <c r="EW47" s="1">
        <f t="shared" si="66"/>
        <v>473.69412999999997</v>
      </c>
      <c r="EX47" s="1">
        <f t="shared" si="66"/>
        <v>316.97931999999997</v>
      </c>
      <c r="EY47" s="1">
        <f t="shared" si="66"/>
        <v>316.65364099999999</v>
      </c>
      <c r="EZ47" s="1">
        <f t="shared" si="66"/>
        <v>460.96822199999997</v>
      </c>
      <c r="FA47" s="1">
        <f t="shared" si="66"/>
        <v>476.58087699999999</v>
      </c>
      <c r="FB47" s="1">
        <f t="shared" si="66"/>
        <v>634.16109600000004</v>
      </c>
      <c r="FC47" s="1">
        <f t="shared" si="66"/>
        <v>474.25995</v>
      </c>
      <c r="FD47" s="1">
        <f t="shared" si="66"/>
        <v>586.85574599999995</v>
      </c>
      <c r="FE47" s="1">
        <f t="shared" si="66"/>
        <v>719.10868800000003</v>
      </c>
      <c r="FF47" s="1">
        <f t="shared" si="66"/>
        <v>587.84764499999994</v>
      </c>
      <c r="FG47" s="1">
        <f t="shared" si="66"/>
        <v>588.41716499999995</v>
      </c>
      <c r="FH47" s="1">
        <f t="shared" si="66"/>
        <v>719.36941899999988</v>
      </c>
      <c r="FI47" s="1">
        <f t="shared" si="66"/>
        <v>720.11900799999989</v>
      </c>
      <c r="FJ47" s="1">
        <f t="shared" si="66"/>
        <v>588.84591699999999</v>
      </c>
      <c r="FK47" s="1">
        <f t="shared" si="66"/>
        <v>4.1662499999999998</v>
      </c>
      <c r="FL47" s="1">
        <f t="shared" si="66"/>
        <v>2.3803200000000007</v>
      </c>
      <c r="FM47" s="1">
        <f t="shared" si="66"/>
        <v>2.5327200000000003</v>
      </c>
      <c r="FN47" s="1">
        <f t="shared" si="66"/>
        <v>3.7950333333333335</v>
      </c>
      <c r="FO47" s="1">
        <f t="shared" si="66"/>
        <v>468.58346399999999</v>
      </c>
      <c r="FP47" s="1">
        <f t="shared" si="66"/>
        <v>477.381306</v>
      </c>
      <c r="FQ47" s="1">
        <f t="shared" si="66"/>
        <v>476.90757599999995</v>
      </c>
      <c r="FR47" s="1">
        <f t="shared" si="66"/>
        <v>316.766685</v>
      </c>
      <c r="FS47" s="1">
        <f t="shared" si="66"/>
        <v>468.55890400000004</v>
      </c>
      <c r="FT47" s="1">
        <f t="shared" si="66"/>
        <v>305.58859999999999</v>
      </c>
      <c r="FU47" s="1">
        <f t="shared" si="66"/>
        <v>531.60059999999999</v>
      </c>
      <c r="FV47" s="1">
        <f t="shared" si="66"/>
        <v>421.42280399999999</v>
      </c>
      <c r="FW47" s="1">
        <f t="shared" si="66"/>
        <v>347.78355599999998</v>
      </c>
      <c r="FX47" s="1">
        <f t="shared" si="66"/>
        <v>341.77254999999997</v>
      </c>
      <c r="FY47" s="1">
        <f t="shared" si="66"/>
        <v>268.12280600000003</v>
      </c>
      <c r="FZ47" s="1">
        <f t="shared" si="66"/>
        <v>240.24509</v>
      </c>
      <c r="GA47" s="1">
        <f t="shared" si="66"/>
        <v>274.944525</v>
      </c>
      <c r="GB47" s="1">
        <f t="shared" si="66"/>
        <v>204.65239199999996</v>
      </c>
      <c r="GC47" s="1">
        <f t="shared" si="66"/>
        <v>406.91204399999992</v>
      </c>
      <c r="GD47" s="1">
        <f t="shared" si="66"/>
        <v>90.77579999999999</v>
      </c>
      <c r="GE47" s="1">
        <f t="shared" si="66"/>
        <v>61.746030000000005</v>
      </c>
      <c r="GF47" s="1">
        <f t="shared" si="66"/>
        <v>91.072800000000001</v>
      </c>
      <c r="GG47" s="1">
        <f t="shared" si="66"/>
        <v>61.187799999999989</v>
      </c>
      <c r="GH47" s="1">
        <f t="shared" si="66"/>
        <v>219.60938000000002</v>
      </c>
      <c r="GI47" s="1">
        <f t="shared" si="66"/>
        <v>90.067069000000004</v>
      </c>
      <c r="GJ47" s="1">
        <f t="shared" si="66"/>
        <v>534.48920999999996</v>
      </c>
      <c r="GK47" s="1">
        <f t="shared" si="66"/>
        <v>421.05351500000006</v>
      </c>
      <c r="GL47" s="1">
        <f t="shared" si="66"/>
        <v>331.42540000000002</v>
      </c>
      <c r="GM47" s="1">
        <f t="shared" si="66"/>
        <v>787.74416799999995</v>
      </c>
      <c r="GN47" s="1">
        <f t="shared" si="66"/>
        <v>82.204201999999995</v>
      </c>
      <c r="GO47" s="1">
        <f t="shared" ref="GO47:IZ47" si="67">GO26*GO13</f>
        <v>173.27947</v>
      </c>
      <c r="GP47" s="1">
        <f t="shared" si="67"/>
        <v>115.14700200000001</v>
      </c>
      <c r="GQ47" s="1">
        <f t="shared" si="67"/>
        <v>210.74898999999999</v>
      </c>
      <c r="GR47" s="1">
        <f t="shared" si="67"/>
        <v>265.86965200000003</v>
      </c>
      <c r="GS47" s="1">
        <f t="shared" si="67"/>
        <v>114.70874000000001</v>
      </c>
      <c r="GT47" s="1">
        <f t="shared" si="67"/>
        <v>177.283536</v>
      </c>
      <c r="GU47" s="1">
        <f t="shared" si="67"/>
        <v>174.96198000000001</v>
      </c>
      <c r="GV47" s="1">
        <f t="shared" si="67"/>
        <v>154.53695300000001</v>
      </c>
      <c r="GW47" s="1">
        <f t="shared" si="67"/>
        <v>173.56493</v>
      </c>
      <c r="GX47" s="1">
        <f t="shared" si="67"/>
        <v>156.39665100000002</v>
      </c>
      <c r="GY47" s="1">
        <f t="shared" si="67"/>
        <v>316.63839999999999</v>
      </c>
      <c r="GZ47" s="1">
        <f t="shared" si="67"/>
        <v>367.89237599999996</v>
      </c>
      <c r="HA47" s="1">
        <f t="shared" si="67"/>
        <v>367.125696</v>
      </c>
      <c r="HB47" s="1">
        <f t="shared" si="67"/>
        <v>419.47120799999999</v>
      </c>
      <c r="HC47" s="1">
        <f t="shared" si="67"/>
        <v>358.65389999999996</v>
      </c>
      <c r="HD47" s="1">
        <f t="shared" si="67"/>
        <v>319.509905</v>
      </c>
      <c r="HE47" s="1">
        <f t="shared" si="67"/>
        <v>220.85249400000001</v>
      </c>
      <c r="HF47" s="1">
        <f t="shared" si="67"/>
        <v>425.80188800000002</v>
      </c>
      <c r="HG47" s="1">
        <f t="shared" si="67"/>
        <v>517.82724800000005</v>
      </c>
      <c r="HH47" s="1">
        <f t="shared" si="67"/>
        <v>904.93647999999996</v>
      </c>
      <c r="HI47" s="1">
        <f t="shared" si="67"/>
        <v>287.82771700000001</v>
      </c>
      <c r="HJ47" s="1">
        <f t="shared" si="67"/>
        <v>144.92825999999999</v>
      </c>
      <c r="HK47" s="1">
        <f t="shared" si="67"/>
        <v>418.57025000000004</v>
      </c>
      <c r="HL47" s="1">
        <f t="shared" si="67"/>
        <v>247.41454900000002</v>
      </c>
      <c r="HM47" s="1">
        <f t="shared" si="67"/>
        <v>584.25214300000005</v>
      </c>
      <c r="HN47" s="1">
        <f t="shared" si="67"/>
        <v>263.89954499999993</v>
      </c>
      <c r="HO47" s="1">
        <f t="shared" si="67"/>
        <v>439.73508599999991</v>
      </c>
      <c r="HP47" s="1">
        <f t="shared" si="67"/>
        <v>242.32534299999998</v>
      </c>
      <c r="HQ47" s="1">
        <f t="shared" si="67"/>
        <v>634.98430199999996</v>
      </c>
      <c r="HR47" s="1">
        <f t="shared" si="67"/>
        <v>267.749349</v>
      </c>
      <c r="HS47" s="1">
        <f t="shared" si="67"/>
        <v>635.40838399999996</v>
      </c>
      <c r="HT47" s="1">
        <f t="shared" si="67"/>
        <v>267.89842799999997</v>
      </c>
      <c r="HU47" s="1">
        <f t="shared" si="67"/>
        <v>828.5246249999999</v>
      </c>
      <c r="HV47" s="1">
        <f t="shared" si="67"/>
        <v>553.19486600000005</v>
      </c>
      <c r="HW47" s="1">
        <f t="shared" si="67"/>
        <v>168.33325000000002</v>
      </c>
      <c r="HX47" s="1">
        <f t="shared" si="67"/>
        <v>194.99030999999999</v>
      </c>
      <c r="HY47" s="1">
        <f t="shared" si="67"/>
        <v>433.57740000000001</v>
      </c>
      <c r="HZ47" s="1">
        <f t="shared" si="67"/>
        <v>376.93725000000001</v>
      </c>
      <c r="IA47" s="1">
        <f t="shared" si="67"/>
        <v>252.75389999999999</v>
      </c>
      <c r="IB47" s="1">
        <f t="shared" si="67"/>
        <v>253.751982</v>
      </c>
      <c r="IC47" s="1">
        <f t="shared" si="67"/>
        <v>248.54501100000002</v>
      </c>
      <c r="ID47" s="1">
        <f t="shared" si="67"/>
        <v>253.53923</v>
      </c>
      <c r="IE47" s="1">
        <f t="shared" si="67"/>
        <v>252.29455000000002</v>
      </c>
      <c r="IF47" s="1">
        <f t="shared" si="67"/>
        <v>184.641424</v>
      </c>
      <c r="IG47" s="1">
        <f t="shared" si="67"/>
        <v>184.47750000000002</v>
      </c>
      <c r="IH47" s="1">
        <f t="shared" si="67"/>
        <v>5.1795900000000001</v>
      </c>
      <c r="II47" s="1">
        <f t="shared" si="67"/>
        <v>5.7244800000000007</v>
      </c>
      <c r="IJ47" s="1">
        <f t="shared" si="67"/>
        <v>2.7354250000000002</v>
      </c>
      <c r="IK47" s="1">
        <f t="shared" si="67"/>
        <v>2.7881699999999996</v>
      </c>
      <c r="IL47" s="1">
        <f t="shared" si="67"/>
        <v>2.7615966666666667</v>
      </c>
      <c r="IM47" s="1">
        <f t="shared" si="67"/>
        <v>636.00751199999991</v>
      </c>
      <c r="IN47" s="1">
        <f t="shared" si="67"/>
        <v>497.84615099999996</v>
      </c>
      <c r="IO47" s="1">
        <f t="shared" si="67"/>
        <v>270.76965000000001</v>
      </c>
      <c r="IP47" s="1">
        <f t="shared" si="67"/>
        <v>551.53507499999989</v>
      </c>
      <c r="IQ47" s="1">
        <f t="shared" si="67"/>
        <v>248.61580799999999</v>
      </c>
      <c r="IR47" s="1">
        <f t="shared" si="67"/>
        <v>370.85321800000003</v>
      </c>
      <c r="IS47" s="1">
        <f t="shared" si="67"/>
        <v>834.61471999999992</v>
      </c>
      <c r="IT47" s="1">
        <f t="shared" si="67"/>
        <v>501.26450400000004</v>
      </c>
      <c r="IU47" s="1">
        <f t="shared" si="67"/>
        <v>455.65022799999997</v>
      </c>
      <c r="IV47" s="1">
        <f t="shared" si="67"/>
        <v>316.72969599999999</v>
      </c>
      <c r="IW47" s="1">
        <f t="shared" si="67"/>
        <v>406.69655600000004</v>
      </c>
      <c r="IX47" s="1">
        <f t="shared" si="67"/>
        <v>471.737641</v>
      </c>
      <c r="IY47" s="1">
        <f t="shared" si="67"/>
        <v>467.69298999999995</v>
      </c>
      <c r="IZ47" s="1">
        <f t="shared" si="67"/>
        <v>392.29377299999993</v>
      </c>
      <c r="JA47" s="1">
        <f t="shared" ref="JA47:LL47" si="68">JA26*JA13</f>
        <v>469.42283699999996</v>
      </c>
      <c r="JB47" s="1">
        <f t="shared" si="68"/>
        <v>469.94744700000001</v>
      </c>
      <c r="JC47" s="1">
        <f t="shared" si="68"/>
        <v>338.61167399999999</v>
      </c>
      <c r="JD47" s="1">
        <f t="shared" si="68"/>
        <v>250.46548999999999</v>
      </c>
      <c r="JE47" s="1">
        <f t="shared" si="68"/>
        <v>409.02835500000003</v>
      </c>
      <c r="JF47" s="1">
        <f t="shared" si="68"/>
        <v>228.32646999999997</v>
      </c>
      <c r="JG47" s="1">
        <f t="shared" si="68"/>
        <v>145.13304000000002</v>
      </c>
      <c r="JH47" s="1">
        <f t="shared" si="68"/>
        <v>55.723790000000001</v>
      </c>
      <c r="JI47" s="1">
        <f t="shared" si="68"/>
        <v>378.72016000000002</v>
      </c>
      <c r="JJ47" s="1">
        <f t="shared" si="68"/>
        <v>96.596640000000008</v>
      </c>
      <c r="JK47" s="1">
        <f t="shared" si="68"/>
        <v>145.19119999999998</v>
      </c>
      <c r="JL47" s="1">
        <f t="shared" si="68"/>
        <v>390.93645600000008</v>
      </c>
      <c r="JM47" s="1">
        <f t="shared" si="68"/>
        <v>67.003149999999991</v>
      </c>
      <c r="JN47" s="1">
        <f t="shared" si="68"/>
        <v>99.081599999999995</v>
      </c>
      <c r="JO47" s="1">
        <f t="shared" si="68"/>
        <v>64.813955000000007</v>
      </c>
      <c r="JP47" s="1">
        <f t="shared" si="68"/>
        <v>355.55171000000001</v>
      </c>
      <c r="JQ47" s="1">
        <f t="shared" si="68"/>
        <v>404.70437999999996</v>
      </c>
      <c r="JR47" s="1">
        <f t="shared" si="68"/>
        <v>253.91492500000004</v>
      </c>
      <c r="JS47" s="1">
        <f t="shared" si="68"/>
        <v>224.95240000000001</v>
      </c>
      <c r="JT47" s="1">
        <f t="shared" si="68"/>
        <v>247.163284</v>
      </c>
      <c r="JU47" s="1">
        <f t="shared" si="68"/>
        <v>218.21322099999998</v>
      </c>
      <c r="JV47" s="1">
        <f t="shared" si="68"/>
        <v>220.57790400000002</v>
      </c>
      <c r="JW47" s="1">
        <f t="shared" si="68"/>
        <v>379.38926399999997</v>
      </c>
      <c r="JX47" s="1">
        <f t="shared" si="68"/>
        <v>410.814168</v>
      </c>
      <c r="JY47" s="1">
        <f t="shared" si="68"/>
        <v>410.61035399999997</v>
      </c>
      <c r="JZ47" s="1">
        <f t="shared" si="68"/>
        <v>558.66886800000009</v>
      </c>
      <c r="KA47" s="1">
        <f t="shared" si="68"/>
        <v>409.81654999999995</v>
      </c>
      <c r="KB47" s="1">
        <f t="shared" si="68"/>
        <v>637.31681100000003</v>
      </c>
      <c r="KC47" s="1">
        <f t="shared" si="68"/>
        <v>568.72809500000005</v>
      </c>
      <c r="KD47" s="1">
        <f t="shared" si="68"/>
        <v>578.432232</v>
      </c>
      <c r="KE47" s="1">
        <f t="shared" si="68"/>
        <v>651.80668000000014</v>
      </c>
      <c r="KF47" s="1">
        <f t="shared" si="68"/>
        <v>450.73080000000004</v>
      </c>
      <c r="KG47" s="1">
        <f t="shared" si="68"/>
        <v>399.97713600000003</v>
      </c>
      <c r="KH47" s="1">
        <f t="shared" si="68"/>
        <v>563.07473100000004</v>
      </c>
      <c r="KI47" s="1">
        <f t="shared" si="68"/>
        <v>400.02182999999997</v>
      </c>
      <c r="KJ47" s="1">
        <f t="shared" si="68"/>
        <v>505.98128399999996</v>
      </c>
      <c r="KK47" s="1">
        <f t="shared" si="68"/>
        <v>321.23088400000006</v>
      </c>
      <c r="KL47" s="1">
        <f t="shared" si="68"/>
        <v>408.31020000000001</v>
      </c>
      <c r="KM47" s="1">
        <f t="shared" si="68"/>
        <v>1.42672</v>
      </c>
      <c r="KN47" s="1">
        <f t="shared" si="68"/>
        <v>1.50007</v>
      </c>
      <c r="KO47" s="1">
        <f t="shared" si="68"/>
        <v>2.5727799999999998</v>
      </c>
      <c r="KP47" s="1">
        <f t="shared" si="68"/>
        <v>3.872443333333333</v>
      </c>
      <c r="KQ47" s="1">
        <f t="shared" si="68"/>
        <v>5.8465066666666674</v>
      </c>
      <c r="KR47" s="1">
        <f t="shared" si="68"/>
        <v>5.4080050000000002</v>
      </c>
      <c r="KS47" s="1">
        <f t="shared" si="68"/>
        <v>1.3963500000000002</v>
      </c>
      <c r="KT47" s="1">
        <f t="shared" si="68"/>
        <v>1.398595</v>
      </c>
      <c r="KU47" s="1">
        <f t="shared" si="68"/>
        <v>1.4224033333333332</v>
      </c>
      <c r="KV47" s="1">
        <f t="shared" si="68"/>
        <v>1.1384700000000001</v>
      </c>
      <c r="KW47" s="1">
        <f t="shared" si="68"/>
        <v>1.5096800000000001</v>
      </c>
      <c r="KX47" s="1">
        <f t="shared" si="68"/>
        <v>1.3952</v>
      </c>
      <c r="KY47" s="1">
        <f t="shared" si="68"/>
        <v>36.30724</v>
      </c>
      <c r="KZ47" s="1">
        <f t="shared" si="68"/>
        <v>1.3940299999999999</v>
      </c>
      <c r="LA47" s="1">
        <f t="shared" si="68"/>
        <v>1.2935816666666669</v>
      </c>
      <c r="LB47" s="1">
        <f t="shared" si="68"/>
        <v>1.3398266666666667</v>
      </c>
      <c r="LC47" s="1">
        <f t="shared" si="68"/>
        <v>2.585738333333333</v>
      </c>
      <c r="LD47" s="1">
        <f t="shared" si="68"/>
        <v>1.3478549999999998</v>
      </c>
      <c r="LE47" s="1">
        <f t="shared" si="68"/>
        <v>2.8924133333333328</v>
      </c>
      <c r="LF47" s="1">
        <f t="shared" si="68"/>
        <v>175.82915</v>
      </c>
      <c r="LG47" s="1">
        <f t="shared" si="68"/>
        <v>409.83278999999999</v>
      </c>
      <c r="LH47" s="1">
        <f t="shared" si="68"/>
        <v>494.60708800000003</v>
      </c>
      <c r="LI47" s="1">
        <f t="shared" si="68"/>
        <v>360.19993799999997</v>
      </c>
      <c r="LJ47" s="1">
        <f t="shared" si="68"/>
        <v>96.311250000000001</v>
      </c>
      <c r="LK47" s="1">
        <f t="shared" si="68"/>
        <v>258.74373000000003</v>
      </c>
      <c r="LL47" s="1">
        <f t="shared" si="68"/>
        <v>293.08599000000004</v>
      </c>
      <c r="LM47" s="1">
        <f t="shared" ref="LM47:ND47" si="69">LM26*LM13</f>
        <v>453.08078999999998</v>
      </c>
      <c r="LN47" s="1">
        <f t="shared" si="69"/>
        <v>2.4288349999999999</v>
      </c>
      <c r="LO47" s="1">
        <f t="shared" si="69"/>
        <v>2.6389999999999998</v>
      </c>
      <c r="LP47" s="1">
        <f t="shared" si="69"/>
        <v>1.3111466666666667</v>
      </c>
      <c r="LQ47" s="1">
        <f t="shared" si="69"/>
        <v>1.3104550000000001</v>
      </c>
      <c r="LR47" s="1">
        <f t="shared" si="69"/>
        <v>2.6283833333333333</v>
      </c>
      <c r="LS47" s="1">
        <f t="shared" si="69"/>
        <v>329.17219</v>
      </c>
      <c r="LT47" s="1">
        <f t="shared" si="69"/>
        <v>114.28999399999999</v>
      </c>
      <c r="LU47" s="1">
        <f t="shared" si="69"/>
        <v>476.24779199999995</v>
      </c>
      <c r="LV47" s="1">
        <f t="shared" si="69"/>
        <v>154.84392000000003</v>
      </c>
      <c r="LW47" s="1">
        <f t="shared" si="69"/>
        <v>150.05738999999997</v>
      </c>
      <c r="LX47" s="1">
        <f t="shared" si="69"/>
        <v>591.57749999999999</v>
      </c>
      <c r="LY47" s="1">
        <f t="shared" si="69"/>
        <v>348.45929999999998</v>
      </c>
      <c r="LZ47" s="1">
        <f t="shared" si="69"/>
        <v>340.69401900000003</v>
      </c>
      <c r="MA47" s="1">
        <f t="shared" si="69"/>
        <v>195.93288000000001</v>
      </c>
      <c r="MB47" s="1">
        <f t="shared" si="69"/>
        <v>367.62137999999999</v>
      </c>
      <c r="MC47" s="1">
        <f t="shared" si="69"/>
        <v>8.9712999999999994</v>
      </c>
      <c r="MD47" s="1">
        <f t="shared" si="69"/>
        <v>10.47607</v>
      </c>
      <c r="ME47" s="1">
        <f t="shared" si="69"/>
        <v>18.264140000000001</v>
      </c>
      <c r="MF47" s="1">
        <f t="shared" si="69"/>
        <v>9.0981000000000005</v>
      </c>
      <c r="MG47" s="1">
        <f t="shared" si="69"/>
        <v>315.83103600000004</v>
      </c>
      <c r="MH47" s="1">
        <f t="shared" si="69"/>
        <v>482.94929899999994</v>
      </c>
      <c r="MI47" s="1">
        <f t="shared" si="69"/>
        <v>297.90313799999996</v>
      </c>
      <c r="MJ47" s="1">
        <f t="shared" si="69"/>
        <v>476.36492799999996</v>
      </c>
      <c r="MK47" s="1">
        <f t="shared" si="69"/>
        <v>468.204768</v>
      </c>
      <c r="ML47" s="1">
        <f t="shared" si="69"/>
        <v>476.39923000000005</v>
      </c>
      <c r="MM47" s="1">
        <f t="shared" si="69"/>
        <v>636.41123399999992</v>
      </c>
      <c r="MN47" s="1">
        <f t="shared" si="69"/>
        <v>1.3626900000000002</v>
      </c>
      <c r="MO47" s="1">
        <f t="shared" si="69"/>
        <v>1.29311</v>
      </c>
      <c r="MP47" s="1">
        <f t="shared" si="69"/>
        <v>1.3269666666666668</v>
      </c>
      <c r="MQ47" s="1">
        <f t="shared" si="69"/>
        <v>2.7312999999999996</v>
      </c>
      <c r="MR47" s="1">
        <f t="shared" si="69"/>
        <v>144.7193</v>
      </c>
      <c r="MS47" s="1">
        <f t="shared" si="69"/>
        <v>2.93384</v>
      </c>
      <c r="MT47" s="1">
        <f t="shared" si="69"/>
        <v>150.54650000000001</v>
      </c>
      <c r="MU47" s="1">
        <f t="shared" si="69"/>
        <v>2.8506833333333335</v>
      </c>
      <c r="MV47" s="1">
        <f t="shared" si="69"/>
        <v>189.48898399999999</v>
      </c>
      <c r="MW47" s="1">
        <f t="shared" si="69"/>
        <v>399.90336299999996</v>
      </c>
      <c r="MX47" s="1">
        <f t="shared" si="69"/>
        <v>399.56231700000006</v>
      </c>
      <c r="MY47" s="1">
        <f t="shared" si="69"/>
        <v>1.4452199999999999</v>
      </c>
      <c r="MZ47" s="1">
        <f t="shared" si="69"/>
        <v>5.4351500000000001</v>
      </c>
      <c r="NA47" s="1">
        <f t="shared" si="69"/>
        <v>5.1266250000000007</v>
      </c>
      <c r="NB47" s="1">
        <f t="shared" si="69"/>
        <v>252.85114799999997</v>
      </c>
      <c r="NC47" s="1">
        <f t="shared" si="69"/>
        <v>367.32144599999992</v>
      </c>
      <c r="ND47" s="1">
        <f t="shared" si="69"/>
        <v>285.56198400000005</v>
      </c>
      <c r="NE47" s="41">
        <f t="shared" si="39"/>
        <v>115005.85930799998</v>
      </c>
      <c r="NF47" s="1">
        <v>115005.66430080001</v>
      </c>
    </row>
    <row r="48" spans="1:374" hidden="1">
      <c r="A48" s="1" t="s">
        <v>405</v>
      </c>
      <c r="D48" s="1">
        <f>D31*D13</f>
        <v>815.89819799999998</v>
      </c>
      <c r="E48" s="1">
        <f t="shared" ref="E48:BP48" si="70">E31*E13</f>
        <v>913.94643499999995</v>
      </c>
      <c r="F48" s="1">
        <f t="shared" si="70"/>
        <v>1160.9990766000001</v>
      </c>
      <c r="G48" s="1">
        <f t="shared" si="70"/>
        <v>1926.8495999999998</v>
      </c>
      <c r="H48" s="1">
        <f t="shared" si="70"/>
        <v>702.27481895999995</v>
      </c>
      <c r="I48" s="1">
        <f t="shared" si="70"/>
        <v>907.27633500000002</v>
      </c>
      <c r="J48" s="1">
        <f t="shared" si="70"/>
        <v>1148.9617754999999</v>
      </c>
      <c r="K48" s="1">
        <f t="shared" si="70"/>
        <v>1476.026208</v>
      </c>
      <c r="L48" s="1">
        <f t="shared" si="70"/>
        <v>193.67888760000002</v>
      </c>
      <c r="M48" s="1">
        <f t="shared" si="70"/>
        <v>782.65959354000006</v>
      </c>
      <c r="N48" s="1">
        <f t="shared" si="70"/>
        <v>2009.9736330000003</v>
      </c>
      <c r="O48" s="1">
        <f t="shared" si="70"/>
        <v>781.70714522999992</v>
      </c>
      <c r="P48" s="1">
        <f t="shared" si="70"/>
        <v>510.33102120000007</v>
      </c>
      <c r="Q48" s="1">
        <f t="shared" si="70"/>
        <v>957.31382142000018</v>
      </c>
      <c r="R48" s="1">
        <f t="shared" si="70"/>
        <v>1118.4384241799999</v>
      </c>
      <c r="S48" s="1">
        <f t="shared" si="70"/>
        <v>1700.4197133</v>
      </c>
      <c r="T48" s="1">
        <f t="shared" si="70"/>
        <v>716.19379721999996</v>
      </c>
      <c r="U48" s="1">
        <f t="shared" si="70"/>
        <v>772.76192993999996</v>
      </c>
      <c r="V48" s="1">
        <f t="shared" si="70"/>
        <v>1549.4423036399999</v>
      </c>
      <c r="W48" s="1">
        <f t="shared" si="70"/>
        <v>755.76766716000009</v>
      </c>
      <c r="X48" s="1">
        <f t="shared" si="70"/>
        <v>1063.67943825</v>
      </c>
      <c r="Y48" s="1">
        <f t="shared" si="70"/>
        <v>1078.99176528</v>
      </c>
      <c r="Z48" s="1">
        <f t="shared" si="70"/>
        <v>328.42586699999998</v>
      </c>
      <c r="AA48" s="1">
        <f t="shared" si="70"/>
        <v>400.86765179999992</v>
      </c>
      <c r="AB48" s="1">
        <f t="shared" si="70"/>
        <v>535.86561599999993</v>
      </c>
      <c r="AC48" s="1">
        <f t="shared" si="70"/>
        <v>259.234173</v>
      </c>
      <c r="AD48" s="1">
        <f t="shared" si="70"/>
        <v>333.38501459999998</v>
      </c>
      <c r="AE48" s="1">
        <f t="shared" si="70"/>
        <v>382.43848500000001</v>
      </c>
      <c r="AF48" s="1">
        <f t="shared" si="70"/>
        <v>571.04251999999997</v>
      </c>
      <c r="AG48" s="1">
        <f t="shared" si="70"/>
        <v>194.74265250000002</v>
      </c>
      <c r="AH48" s="1">
        <f t="shared" si="70"/>
        <v>0</v>
      </c>
      <c r="AI48" s="1">
        <f t="shared" si="70"/>
        <v>0</v>
      </c>
      <c r="AJ48" s="1">
        <f t="shared" si="70"/>
        <v>304.28550603000002</v>
      </c>
      <c r="AK48" s="1">
        <f t="shared" si="70"/>
        <v>389.95704000000006</v>
      </c>
      <c r="AL48" s="1">
        <f t="shared" si="70"/>
        <v>816.14608020000003</v>
      </c>
      <c r="AM48" s="1">
        <f t="shared" si="70"/>
        <v>1231.9914321000001</v>
      </c>
      <c r="AN48" s="1">
        <f t="shared" si="70"/>
        <v>711.38160000000005</v>
      </c>
      <c r="AO48" s="1">
        <f t="shared" si="70"/>
        <v>1058.5807451999999</v>
      </c>
      <c r="AP48" s="1">
        <f t="shared" si="70"/>
        <v>453.96960000000001</v>
      </c>
      <c r="AQ48" s="1">
        <f t="shared" si="70"/>
        <v>456.99360000000001</v>
      </c>
      <c r="AR48" s="1">
        <f t="shared" si="70"/>
        <v>62.1702972</v>
      </c>
      <c r="AS48" s="1">
        <f t="shared" si="70"/>
        <v>0</v>
      </c>
      <c r="AT48" s="1">
        <f t="shared" si="70"/>
        <v>119.34196560000001</v>
      </c>
      <c r="AU48" s="1">
        <f t="shared" si="70"/>
        <v>3499.1095035599997</v>
      </c>
      <c r="AV48" s="1">
        <f t="shared" si="70"/>
        <v>459.82357343999996</v>
      </c>
      <c r="AW48" s="1">
        <f t="shared" si="70"/>
        <v>269.13051990000002</v>
      </c>
      <c r="AX48" s="1">
        <f t="shared" si="70"/>
        <v>897.96767940000007</v>
      </c>
      <c r="AY48" s="1">
        <f t="shared" si="70"/>
        <v>1951.2386783999998</v>
      </c>
      <c r="AZ48" s="1">
        <f t="shared" si="70"/>
        <v>805.43156759999999</v>
      </c>
      <c r="BA48" s="1">
        <f t="shared" si="70"/>
        <v>655.48444499999994</v>
      </c>
      <c r="BB48" s="1">
        <f t="shared" si="70"/>
        <v>810.1903094999999</v>
      </c>
      <c r="BC48" s="1">
        <f t="shared" si="70"/>
        <v>3063.2526540000003</v>
      </c>
      <c r="BD48" s="1">
        <f t="shared" si="70"/>
        <v>146.7658764</v>
      </c>
      <c r="BE48" s="1">
        <f t="shared" si="70"/>
        <v>3294.9397007999996</v>
      </c>
      <c r="BF48" s="1">
        <f t="shared" si="70"/>
        <v>845.74357559999987</v>
      </c>
      <c r="BG48" s="1">
        <f t="shared" si="70"/>
        <v>1247.9310043200001</v>
      </c>
      <c r="BH48" s="1">
        <f t="shared" si="70"/>
        <v>498.27557933999998</v>
      </c>
      <c r="BI48" s="1">
        <f t="shared" si="70"/>
        <v>939.37726574999999</v>
      </c>
      <c r="BJ48" s="1">
        <f t="shared" si="70"/>
        <v>1185.1499484000001</v>
      </c>
      <c r="BK48" s="1">
        <f t="shared" si="70"/>
        <v>3791.7221561999995</v>
      </c>
      <c r="BL48" s="1">
        <f t="shared" si="70"/>
        <v>4855.6614417299998</v>
      </c>
      <c r="BM48" s="1">
        <f t="shared" si="70"/>
        <v>2152.8979659000001</v>
      </c>
      <c r="BN48" s="1">
        <f t="shared" si="70"/>
        <v>2697.5673172799998</v>
      </c>
      <c r="BO48" s="1">
        <f t="shared" si="70"/>
        <v>3147.4055844</v>
      </c>
      <c r="BP48" s="1">
        <f t="shared" si="70"/>
        <v>2119.5038036700003</v>
      </c>
      <c r="BQ48" s="1">
        <f t="shared" ref="BQ48:EB48" si="71">BQ31*BQ13</f>
        <v>4246.3710055800011</v>
      </c>
      <c r="BR48" s="1">
        <f t="shared" si="71"/>
        <v>1547.2619266500003</v>
      </c>
      <c r="BS48" s="1">
        <f t="shared" si="71"/>
        <v>1439.1195825599998</v>
      </c>
      <c r="BT48" s="1">
        <f t="shared" si="71"/>
        <v>2818.1138287499998</v>
      </c>
      <c r="BU48" s="1">
        <f t="shared" si="71"/>
        <v>1628.90414379</v>
      </c>
      <c r="BV48" s="1">
        <f t="shared" si="71"/>
        <v>890.07208290000005</v>
      </c>
      <c r="BW48" s="1">
        <f t="shared" si="71"/>
        <v>277.54835624999998</v>
      </c>
      <c r="BX48" s="1">
        <f t="shared" si="71"/>
        <v>1371.4683998399998</v>
      </c>
      <c r="BY48" s="1">
        <f t="shared" si="71"/>
        <v>2156.7976620300001</v>
      </c>
      <c r="BZ48" s="1">
        <f t="shared" si="71"/>
        <v>3446.70708096</v>
      </c>
      <c r="CA48" s="1">
        <f t="shared" si="71"/>
        <v>132.39755099999999</v>
      </c>
      <c r="CB48" s="1">
        <f t="shared" si="71"/>
        <v>3158.9505486000003</v>
      </c>
      <c r="CC48" s="1">
        <f t="shared" si="71"/>
        <v>2826.2778588000001</v>
      </c>
      <c r="CD48" s="1">
        <f t="shared" si="71"/>
        <v>1148.13654417</v>
      </c>
      <c r="CE48" s="1">
        <f t="shared" si="71"/>
        <v>1193.7904308</v>
      </c>
      <c r="CF48" s="1">
        <f t="shared" si="71"/>
        <v>3321.5520561300004</v>
      </c>
      <c r="CG48" s="1">
        <f t="shared" si="71"/>
        <v>863.00976960000003</v>
      </c>
      <c r="CH48" s="1">
        <f t="shared" si="71"/>
        <v>2419.5275537400003</v>
      </c>
      <c r="CI48" s="1">
        <f t="shared" si="71"/>
        <v>2065.41886716</v>
      </c>
      <c r="CJ48" s="1">
        <f t="shared" si="71"/>
        <v>900.53845794000017</v>
      </c>
      <c r="CK48" s="1">
        <f t="shared" si="71"/>
        <v>1876.9924601999999</v>
      </c>
      <c r="CL48" s="1">
        <f t="shared" si="71"/>
        <v>936.3261114899999</v>
      </c>
      <c r="CM48" s="1">
        <f t="shared" si="71"/>
        <v>938.54787839999995</v>
      </c>
      <c r="CN48" s="1">
        <f t="shared" si="71"/>
        <v>1877.2030074599998</v>
      </c>
      <c r="CO48" s="1">
        <f t="shared" si="71"/>
        <v>1877.0337392400004</v>
      </c>
      <c r="CP48" s="1">
        <f t="shared" si="71"/>
        <v>374.34237983999998</v>
      </c>
      <c r="CQ48" s="1">
        <f t="shared" si="71"/>
        <v>131.78513699999999</v>
      </c>
      <c r="CR48" s="1">
        <f t="shared" si="71"/>
        <v>417.074724</v>
      </c>
      <c r="CS48" s="1">
        <f t="shared" si="71"/>
        <v>2146.46324112</v>
      </c>
      <c r="CT48" s="1">
        <f t="shared" si="71"/>
        <v>1083.1422986999999</v>
      </c>
      <c r="CU48" s="1">
        <f t="shared" si="71"/>
        <v>2634.71712966</v>
      </c>
      <c r="CV48" s="1">
        <f t="shared" si="71"/>
        <v>991.40721173999998</v>
      </c>
      <c r="CW48" s="1">
        <f t="shared" si="71"/>
        <v>1557.9431445600003</v>
      </c>
      <c r="CX48" s="1">
        <f t="shared" si="71"/>
        <v>1653.7610330999998</v>
      </c>
      <c r="CY48" s="1">
        <f t="shared" si="71"/>
        <v>0</v>
      </c>
      <c r="CZ48" s="1">
        <f t="shared" si="71"/>
        <v>0</v>
      </c>
      <c r="DA48" s="1">
        <f t="shared" si="71"/>
        <v>1689.8920790399998</v>
      </c>
      <c r="DB48" s="1">
        <f t="shared" si="71"/>
        <v>724.95587736000004</v>
      </c>
      <c r="DC48" s="1">
        <f t="shared" si="71"/>
        <v>1407.8018146499999</v>
      </c>
      <c r="DD48" s="1">
        <f t="shared" si="71"/>
        <v>1468.8897299999999</v>
      </c>
      <c r="DE48" s="1">
        <f t="shared" si="71"/>
        <v>938.5551172800001</v>
      </c>
      <c r="DF48" s="1">
        <f t="shared" si="71"/>
        <v>1689.7992487199999</v>
      </c>
      <c r="DG48" s="1">
        <f t="shared" si="71"/>
        <v>1878.2058140999998</v>
      </c>
      <c r="DH48" s="1">
        <f t="shared" si="71"/>
        <v>1911.8041588799997</v>
      </c>
      <c r="DI48" s="1">
        <f t="shared" si="71"/>
        <v>938.47158899999999</v>
      </c>
      <c r="DJ48" s="1">
        <f t="shared" si="71"/>
        <v>1876.9494744000001</v>
      </c>
      <c r="DK48" s="1">
        <f t="shared" si="71"/>
        <v>878.89637978999997</v>
      </c>
      <c r="DL48" s="1">
        <f t="shared" si="71"/>
        <v>1007.1819449999999</v>
      </c>
      <c r="DM48" s="1">
        <f t="shared" si="71"/>
        <v>1345.8888907200001</v>
      </c>
      <c r="DN48" s="1">
        <f t="shared" si="71"/>
        <v>1375.94182572</v>
      </c>
      <c r="DO48" s="1">
        <f t="shared" si="71"/>
        <v>1322.25428016</v>
      </c>
      <c r="DP48" s="1">
        <f t="shared" si="71"/>
        <v>2386.5159779999999</v>
      </c>
      <c r="DQ48" s="1">
        <f t="shared" si="71"/>
        <v>564.39041471999997</v>
      </c>
      <c r="DR48" s="1">
        <f t="shared" si="71"/>
        <v>283.32839204999999</v>
      </c>
      <c r="DS48" s="1">
        <f t="shared" si="71"/>
        <v>561.37435199999993</v>
      </c>
      <c r="DT48" s="1">
        <f t="shared" si="71"/>
        <v>753.0475788</v>
      </c>
      <c r="DU48" s="1">
        <f t="shared" si="71"/>
        <v>751.46126220000008</v>
      </c>
      <c r="DV48" s="1">
        <f t="shared" si="71"/>
        <v>751.46598449999999</v>
      </c>
      <c r="DW48" s="1">
        <f t="shared" si="71"/>
        <v>945.39681600000006</v>
      </c>
      <c r="DX48" s="1">
        <f t="shared" si="71"/>
        <v>0</v>
      </c>
      <c r="DY48" s="1">
        <f t="shared" si="71"/>
        <v>572.84914500000002</v>
      </c>
      <c r="DZ48" s="1">
        <f t="shared" si="71"/>
        <v>2253.2108148000002</v>
      </c>
      <c r="EA48" s="1">
        <f t="shared" si="71"/>
        <v>2253.6545624999999</v>
      </c>
      <c r="EB48" s="1">
        <f t="shared" si="71"/>
        <v>0</v>
      </c>
      <c r="EC48" s="1">
        <f t="shared" ref="EC48:GN48" si="72">EC31*EC13</f>
        <v>0</v>
      </c>
      <c r="ED48" s="1">
        <f t="shared" si="72"/>
        <v>2944.87735806</v>
      </c>
      <c r="EE48" s="1">
        <f t="shared" si="72"/>
        <v>0</v>
      </c>
      <c r="EF48" s="1">
        <f t="shared" si="72"/>
        <v>0</v>
      </c>
      <c r="EG48" s="1">
        <f t="shared" si="72"/>
        <v>2172.5394880000003</v>
      </c>
      <c r="EH48" s="1">
        <f t="shared" si="72"/>
        <v>341.56665179999999</v>
      </c>
      <c r="EI48" s="1">
        <f t="shared" si="72"/>
        <v>0</v>
      </c>
      <c r="EJ48" s="1">
        <f t="shared" si="72"/>
        <v>0</v>
      </c>
      <c r="EK48" s="1">
        <f t="shared" si="72"/>
        <v>1800.3853919999999</v>
      </c>
      <c r="EL48" s="1">
        <f t="shared" si="72"/>
        <v>373.26902183999999</v>
      </c>
      <c r="EM48" s="1">
        <f t="shared" si="72"/>
        <v>1307.192832</v>
      </c>
      <c r="EN48" s="1">
        <f t="shared" si="72"/>
        <v>1309.207752</v>
      </c>
      <c r="EO48" s="1">
        <f t="shared" si="72"/>
        <v>2844.6299659800002</v>
      </c>
      <c r="EP48" s="1">
        <f t="shared" si="72"/>
        <v>883.44392400000004</v>
      </c>
      <c r="EQ48" s="1">
        <f t="shared" si="72"/>
        <v>2833.373505</v>
      </c>
      <c r="ER48" s="1">
        <f t="shared" si="72"/>
        <v>401.66659368000001</v>
      </c>
      <c r="ES48" s="1">
        <f t="shared" si="72"/>
        <v>2891.9071800000002</v>
      </c>
      <c r="ET48" s="1">
        <f t="shared" si="72"/>
        <v>967.20624000000009</v>
      </c>
      <c r="EU48" s="1">
        <f t="shared" si="72"/>
        <v>1517.1721399999999</v>
      </c>
      <c r="EV48" s="1">
        <f t="shared" si="72"/>
        <v>757.36733000000004</v>
      </c>
      <c r="EW48" s="1">
        <f t="shared" si="72"/>
        <v>2496.1406699999998</v>
      </c>
      <c r="EX48" s="1">
        <f t="shared" si="72"/>
        <v>454.50204030000003</v>
      </c>
      <c r="EY48" s="1">
        <f t="shared" si="72"/>
        <v>259.41844862999994</v>
      </c>
      <c r="EZ48" s="1">
        <f t="shared" si="72"/>
        <v>905.71924871999988</v>
      </c>
      <c r="FA48" s="1">
        <f t="shared" si="72"/>
        <v>709.8504514199999</v>
      </c>
      <c r="FB48" s="1">
        <f t="shared" si="72"/>
        <v>2120.1038495999996</v>
      </c>
      <c r="FC48" s="1">
        <f t="shared" si="72"/>
        <v>1120.8010671</v>
      </c>
      <c r="FD48" s="1">
        <f t="shared" si="72"/>
        <v>1032.86611296</v>
      </c>
      <c r="FE48" s="1">
        <f t="shared" si="72"/>
        <v>624.69007326000008</v>
      </c>
      <c r="FF48" s="1">
        <f t="shared" si="72"/>
        <v>989.14759713000001</v>
      </c>
      <c r="FG48" s="1">
        <f t="shared" si="72"/>
        <v>1163.4578901</v>
      </c>
      <c r="FH48" s="1">
        <f t="shared" si="72"/>
        <v>1659.8253374999997</v>
      </c>
      <c r="FI48" s="1">
        <f t="shared" si="72"/>
        <v>750.69712871999991</v>
      </c>
      <c r="FJ48" s="1">
        <f t="shared" si="72"/>
        <v>909.02526561000002</v>
      </c>
      <c r="FK48" s="1">
        <f t="shared" si="72"/>
        <v>0</v>
      </c>
      <c r="FL48" s="1">
        <f t="shared" si="72"/>
        <v>0</v>
      </c>
      <c r="FM48" s="1">
        <f t="shared" si="72"/>
        <v>0</v>
      </c>
      <c r="FN48" s="1">
        <f t="shared" si="72"/>
        <v>0</v>
      </c>
      <c r="FO48" s="1">
        <f t="shared" si="72"/>
        <v>388.43829882</v>
      </c>
      <c r="FP48" s="1">
        <f t="shared" si="72"/>
        <v>793.6185668400002</v>
      </c>
      <c r="FQ48" s="1">
        <f t="shared" si="72"/>
        <v>1689.9831154799999</v>
      </c>
      <c r="FR48" s="1">
        <f t="shared" si="72"/>
        <v>1125.44119611</v>
      </c>
      <c r="FS48" s="1">
        <f t="shared" si="72"/>
        <v>1689.3524339999999</v>
      </c>
      <c r="FT48" s="1">
        <f t="shared" si="72"/>
        <v>1461.1597308</v>
      </c>
      <c r="FU48" s="1">
        <f t="shared" si="72"/>
        <v>2785.4014319999997</v>
      </c>
      <c r="FV48" s="1">
        <f t="shared" si="72"/>
        <v>2296.678758</v>
      </c>
      <c r="FW48" s="1">
        <f t="shared" si="72"/>
        <v>2000.1760560000002</v>
      </c>
      <c r="FX48" s="1">
        <f t="shared" si="72"/>
        <v>2120.3549499999999</v>
      </c>
      <c r="FY48" s="1">
        <f t="shared" si="72"/>
        <v>1553.4518380000002</v>
      </c>
      <c r="FZ48" s="1">
        <f t="shared" si="72"/>
        <v>1369.38013</v>
      </c>
      <c r="GA48" s="1">
        <f t="shared" si="72"/>
        <v>1459.689905</v>
      </c>
      <c r="GB48" s="1">
        <f t="shared" si="72"/>
        <v>1015.6545279999999</v>
      </c>
      <c r="GC48" s="1">
        <f t="shared" si="72"/>
        <v>2513.5023759999995</v>
      </c>
      <c r="GD48" s="1">
        <f t="shared" si="72"/>
        <v>338.56669440000002</v>
      </c>
      <c r="GE48" s="1">
        <f t="shared" si="72"/>
        <v>372.14856000000003</v>
      </c>
      <c r="GF48" s="1">
        <f t="shared" si="72"/>
        <v>539.24355000000003</v>
      </c>
      <c r="GG48" s="1">
        <f t="shared" si="72"/>
        <v>249.40491999999998</v>
      </c>
      <c r="GH48" s="1">
        <f t="shared" si="72"/>
        <v>225.55557090000005</v>
      </c>
      <c r="GI48" s="1">
        <f t="shared" si="72"/>
        <v>567.03250890000004</v>
      </c>
      <c r="GJ48" s="1">
        <f t="shared" si="72"/>
        <v>1497.63144465</v>
      </c>
      <c r="GK48" s="1">
        <f t="shared" si="72"/>
        <v>1690.0401177000001</v>
      </c>
      <c r="GL48" s="1">
        <f t="shared" si="72"/>
        <v>236.527929</v>
      </c>
      <c r="GM48" s="1">
        <f t="shared" si="72"/>
        <v>821.28451877999987</v>
      </c>
      <c r="GN48" s="1">
        <f t="shared" si="72"/>
        <v>751.41756062999991</v>
      </c>
      <c r="GO48" s="1">
        <f t="shared" ref="GO48:IZ48" si="73">GO31*GO13</f>
        <v>930.91510999999991</v>
      </c>
      <c r="GP48" s="1">
        <f t="shared" si="73"/>
        <v>496.82974800000005</v>
      </c>
      <c r="GQ48" s="1">
        <f t="shared" si="73"/>
        <v>1103.3138900000001</v>
      </c>
      <c r="GR48" s="1">
        <f t="shared" si="73"/>
        <v>1083.11219676</v>
      </c>
      <c r="GS48" s="1">
        <f t="shared" si="73"/>
        <v>456.74473999999998</v>
      </c>
      <c r="GT48" s="1">
        <f t="shared" si="73"/>
        <v>744.21727775999989</v>
      </c>
      <c r="GU48" s="1">
        <f t="shared" si="73"/>
        <v>730.78051860000005</v>
      </c>
      <c r="GV48" s="1">
        <f t="shared" si="73"/>
        <v>751.40444609999997</v>
      </c>
      <c r="GW48" s="1">
        <f t="shared" si="73"/>
        <v>751.41731807999997</v>
      </c>
      <c r="GX48" s="1">
        <f t="shared" si="73"/>
        <v>751.00984596000012</v>
      </c>
      <c r="GY48" s="1">
        <f t="shared" si="73"/>
        <v>940.02420797999991</v>
      </c>
      <c r="GZ48" s="1">
        <f t="shared" si="73"/>
        <v>1765.4963760000001</v>
      </c>
      <c r="HA48" s="1">
        <f t="shared" si="73"/>
        <v>1748.9122559999998</v>
      </c>
      <c r="HB48" s="1">
        <f t="shared" si="73"/>
        <v>1832.7022213499999</v>
      </c>
      <c r="HC48" s="1">
        <f t="shared" si="73"/>
        <v>1184.3778869999999</v>
      </c>
      <c r="HD48" s="1">
        <f t="shared" si="73"/>
        <v>2082.244788</v>
      </c>
      <c r="HE48" s="1">
        <f t="shared" si="73"/>
        <v>1609.0652219400001</v>
      </c>
      <c r="HF48" s="1">
        <f t="shared" si="73"/>
        <v>999.57125664</v>
      </c>
      <c r="HG48" s="1">
        <f t="shared" si="73"/>
        <v>1324.31099328</v>
      </c>
      <c r="HH48" s="1">
        <f t="shared" si="73"/>
        <v>3956.2028352000002</v>
      </c>
      <c r="HI48" s="1">
        <f t="shared" si="73"/>
        <v>2281.7850313499998</v>
      </c>
      <c r="HJ48" s="1">
        <f t="shared" si="73"/>
        <v>938.50125930000002</v>
      </c>
      <c r="HK48" s="1">
        <f t="shared" si="73"/>
        <v>2106.4337910000004</v>
      </c>
      <c r="HL48" s="1">
        <f t="shared" si="73"/>
        <v>248.29766774999999</v>
      </c>
      <c r="HM48" s="1">
        <f t="shared" si="73"/>
        <v>2530.8989849999998</v>
      </c>
      <c r="HN48" s="1">
        <f t="shared" si="73"/>
        <v>1961.2939846499999</v>
      </c>
      <c r="HO48" s="1">
        <f t="shared" si="73"/>
        <v>1746.4071279599996</v>
      </c>
      <c r="HP48" s="1">
        <f t="shared" si="73"/>
        <v>1826.4268509299998</v>
      </c>
      <c r="HQ48" s="1">
        <f t="shared" si="73"/>
        <v>2313.34489188</v>
      </c>
      <c r="HR48" s="1">
        <f t="shared" si="73"/>
        <v>656.18389682999998</v>
      </c>
      <c r="HS48" s="1">
        <f t="shared" si="73"/>
        <v>434.74305600000002</v>
      </c>
      <c r="HT48" s="1">
        <f t="shared" si="73"/>
        <v>1407.65048424</v>
      </c>
      <c r="HU48" s="1">
        <f t="shared" si="73"/>
        <v>920.42433449999999</v>
      </c>
      <c r="HV48" s="1">
        <f t="shared" si="73"/>
        <v>3110.7419412300001</v>
      </c>
      <c r="HW48" s="1">
        <f t="shared" si="73"/>
        <v>985.80225000000007</v>
      </c>
      <c r="HX48" s="1">
        <f t="shared" si="73"/>
        <v>1102.93443</v>
      </c>
      <c r="HY48" s="1">
        <f t="shared" si="73"/>
        <v>2728.60104</v>
      </c>
      <c r="HZ48" s="1">
        <f t="shared" si="73"/>
        <v>1962.8972000000001</v>
      </c>
      <c r="IA48" s="1">
        <f t="shared" si="73"/>
        <v>939.25547099999994</v>
      </c>
      <c r="IB48" s="1">
        <f t="shared" si="73"/>
        <v>939.56291154000007</v>
      </c>
      <c r="IC48" s="1">
        <f t="shared" si="73"/>
        <v>1768.59819279</v>
      </c>
      <c r="ID48" s="1">
        <f t="shared" si="73"/>
        <v>938.54902680000009</v>
      </c>
      <c r="IE48" s="1">
        <f t="shared" si="73"/>
        <v>1452.8622289500001</v>
      </c>
      <c r="IF48" s="1">
        <f t="shared" si="73"/>
        <v>657.57434093999996</v>
      </c>
      <c r="IG48" s="1">
        <f t="shared" si="73"/>
        <v>821.08065599999998</v>
      </c>
      <c r="IH48" s="1">
        <f t="shared" si="73"/>
        <v>0</v>
      </c>
      <c r="II48" s="1">
        <f t="shared" si="73"/>
        <v>0</v>
      </c>
      <c r="IJ48" s="1">
        <f t="shared" si="73"/>
        <v>0</v>
      </c>
      <c r="IK48" s="1">
        <f t="shared" si="73"/>
        <v>0</v>
      </c>
      <c r="IL48" s="1">
        <f t="shared" si="73"/>
        <v>0</v>
      </c>
      <c r="IM48" s="1">
        <f t="shared" si="73"/>
        <v>1383.02306208</v>
      </c>
      <c r="IN48" s="1">
        <f t="shared" si="73"/>
        <v>854.72323398000003</v>
      </c>
      <c r="IO48" s="1">
        <f t="shared" si="73"/>
        <v>1530.8216946</v>
      </c>
      <c r="IP48" s="1">
        <f t="shared" si="73"/>
        <v>2429.2433087999998</v>
      </c>
      <c r="IQ48" s="1">
        <f t="shared" si="73"/>
        <v>1403.3418953400001</v>
      </c>
      <c r="IR48" s="1">
        <f t="shared" si="73"/>
        <v>2153.5742943</v>
      </c>
      <c r="IS48" s="1">
        <f t="shared" si="73"/>
        <v>3114.7688167199999</v>
      </c>
      <c r="IT48" s="1">
        <f t="shared" si="73"/>
        <v>2801.8436509799999</v>
      </c>
      <c r="IU48" s="1">
        <f t="shared" si="73"/>
        <v>1690.5132565199999</v>
      </c>
      <c r="IV48" s="1">
        <f t="shared" si="73"/>
        <v>1125.57068712</v>
      </c>
      <c r="IW48" s="1">
        <f t="shared" si="73"/>
        <v>2044.57559328</v>
      </c>
      <c r="IX48" s="1">
        <f t="shared" si="73"/>
        <v>1887.8504703299996</v>
      </c>
      <c r="IY48" s="1">
        <f t="shared" si="73"/>
        <v>1708.7620631399998</v>
      </c>
      <c r="IZ48" s="1">
        <f t="shared" si="73"/>
        <v>2337.0937662599999</v>
      </c>
      <c r="JA48" s="1">
        <f t="shared" ref="JA48:LL48" si="74">JA31*JA13</f>
        <v>1689.1048102499999</v>
      </c>
      <c r="JB48" s="1">
        <f t="shared" si="74"/>
        <v>1719.7972317899998</v>
      </c>
      <c r="JC48" s="1">
        <f t="shared" si="74"/>
        <v>2010.3511744800001</v>
      </c>
      <c r="JD48" s="1">
        <f t="shared" si="74"/>
        <v>1396.6244027999999</v>
      </c>
      <c r="JE48" s="1">
        <f t="shared" si="74"/>
        <v>2790.4839187500002</v>
      </c>
      <c r="JF48" s="1">
        <f t="shared" si="74"/>
        <v>1211.2006202999999</v>
      </c>
      <c r="JG48" s="1">
        <f t="shared" si="74"/>
        <v>751.39384320000011</v>
      </c>
      <c r="JH48" s="1">
        <f t="shared" si="74"/>
        <v>485.66984400000007</v>
      </c>
      <c r="JI48" s="1">
        <f t="shared" si="74"/>
        <v>1233.8654328</v>
      </c>
      <c r="JJ48" s="1">
        <f t="shared" si="74"/>
        <v>562.89174479999997</v>
      </c>
      <c r="JK48" s="1">
        <f t="shared" si="74"/>
        <v>751.45779719999996</v>
      </c>
      <c r="JL48" s="1">
        <f t="shared" si="74"/>
        <v>2742.3709750799999</v>
      </c>
      <c r="JM48" s="1">
        <f t="shared" si="74"/>
        <v>588.25780199999997</v>
      </c>
      <c r="JN48" s="1">
        <f t="shared" si="74"/>
        <v>580.69744128000002</v>
      </c>
      <c r="JO48" s="1">
        <f t="shared" si="74"/>
        <v>567.91904697000007</v>
      </c>
      <c r="JP48" s="1">
        <f t="shared" si="74"/>
        <v>2270.9431800000002</v>
      </c>
      <c r="JQ48" s="1">
        <f t="shared" si="74"/>
        <v>1589.7049145999997</v>
      </c>
      <c r="JR48" s="1">
        <f t="shared" si="74"/>
        <v>938.41953777000003</v>
      </c>
      <c r="JS48" s="1">
        <f t="shared" si="74"/>
        <v>1428.1114953599999</v>
      </c>
      <c r="JT48" s="1">
        <f t="shared" si="74"/>
        <v>1131.0590025899999</v>
      </c>
      <c r="JU48" s="1">
        <f t="shared" si="74"/>
        <v>85.489413569999982</v>
      </c>
      <c r="JV48" s="1">
        <f t="shared" si="74"/>
        <v>83.349854280000002</v>
      </c>
      <c r="JW48" s="1">
        <f t="shared" si="74"/>
        <v>292.73726591999991</v>
      </c>
      <c r="JX48" s="1">
        <f t="shared" si="74"/>
        <v>1690.3001164499999</v>
      </c>
      <c r="JY48" s="1">
        <f t="shared" si="74"/>
        <v>1689.9003336599999</v>
      </c>
      <c r="JZ48" s="1">
        <f t="shared" si="74"/>
        <v>2269.1133352800002</v>
      </c>
      <c r="KA48" s="1">
        <f t="shared" si="74"/>
        <v>1547.1205249499999</v>
      </c>
      <c r="KB48" s="1">
        <f t="shared" si="74"/>
        <v>2252.7110321099999</v>
      </c>
      <c r="KC48" s="1">
        <f t="shared" si="74"/>
        <v>3385.3814923499999</v>
      </c>
      <c r="KD48" s="1">
        <f t="shared" si="74"/>
        <v>2682.5827673700001</v>
      </c>
      <c r="KE48" s="1">
        <f t="shared" si="74"/>
        <v>4670.8697573999998</v>
      </c>
      <c r="KF48" s="1">
        <f t="shared" si="74"/>
        <v>1322.3661561000001</v>
      </c>
      <c r="KG48" s="1">
        <f t="shared" si="74"/>
        <v>1222.6539897</v>
      </c>
      <c r="KH48" s="1">
        <f t="shared" si="74"/>
        <v>1166.3660329200002</v>
      </c>
      <c r="KI48" s="1">
        <f t="shared" si="74"/>
        <v>2256.14542725</v>
      </c>
      <c r="KJ48" s="1">
        <f t="shared" si="74"/>
        <v>2832.7706906400003</v>
      </c>
      <c r="KK48" s="1">
        <f t="shared" si="74"/>
        <v>1740.5798038200001</v>
      </c>
      <c r="KL48" s="1">
        <f t="shared" si="74"/>
        <v>2052.7918290000002</v>
      </c>
      <c r="KM48" s="1">
        <f t="shared" si="74"/>
        <v>0</v>
      </c>
      <c r="KN48" s="1">
        <f t="shared" si="74"/>
        <v>0</v>
      </c>
      <c r="KO48" s="1">
        <f t="shared" si="74"/>
        <v>0</v>
      </c>
      <c r="KP48" s="1">
        <f t="shared" si="74"/>
        <v>0</v>
      </c>
      <c r="KQ48" s="1">
        <f t="shared" si="74"/>
        <v>0</v>
      </c>
      <c r="KR48" s="1">
        <f t="shared" si="74"/>
        <v>0</v>
      </c>
      <c r="KS48" s="1">
        <f t="shared" si="74"/>
        <v>0</v>
      </c>
      <c r="KT48" s="1">
        <f t="shared" si="74"/>
        <v>0</v>
      </c>
      <c r="KU48" s="1">
        <f t="shared" si="74"/>
        <v>0</v>
      </c>
      <c r="KV48" s="1">
        <f t="shared" si="74"/>
        <v>0</v>
      </c>
      <c r="KW48" s="1">
        <f t="shared" si="74"/>
        <v>0</v>
      </c>
      <c r="KX48" s="1">
        <f t="shared" si="74"/>
        <v>0</v>
      </c>
      <c r="KY48" s="1">
        <f t="shared" si="74"/>
        <v>282.18692699999997</v>
      </c>
      <c r="KZ48" s="1">
        <f t="shared" si="74"/>
        <v>0</v>
      </c>
      <c r="LA48" s="1">
        <f t="shared" si="74"/>
        <v>0</v>
      </c>
      <c r="LB48" s="1">
        <f t="shared" si="74"/>
        <v>0</v>
      </c>
      <c r="LC48" s="1">
        <f t="shared" si="74"/>
        <v>0</v>
      </c>
      <c r="LD48" s="1">
        <f t="shared" si="74"/>
        <v>0</v>
      </c>
      <c r="LE48" s="1">
        <f t="shared" si="74"/>
        <v>0</v>
      </c>
      <c r="LF48" s="1">
        <f t="shared" si="74"/>
        <v>686.1666735</v>
      </c>
      <c r="LG48" s="1">
        <f t="shared" si="74"/>
        <v>2952.799344</v>
      </c>
      <c r="LH48" s="1">
        <f t="shared" si="74"/>
        <v>2003.4642988799997</v>
      </c>
      <c r="LI48" s="1">
        <f t="shared" si="74"/>
        <v>781.72616214000004</v>
      </c>
      <c r="LJ48" s="1">
        <f t="shared" si="74"/>
        <v>562.88697300000001</v>
      </c>
      <c r="LK48" s="1">
        <f t="shared" si="74"/>
        <v>279.43000469999998</v>
      </c>
      <c r="LL48" s="1">
        <f t="shared" si="74"/>
        <v>1112.1872751000001</v>
      </c>
      <c r="LM48" s="1">
        <f t="shared" ref="LM48:ND48" si="75">LM31*LM13</f>
        <v>1784.3552099999997</v>
      </c>
      <c r="LN48" s="1">
        <f t="shared" si="75"/>
        <v>0</v>
      </c>
      <c r="LO48" s="1">
        <f t="shared" si="75"/>
        <v>0</v>
      </c>
      <c r="LP48" s="1">
        <f t="shared" si="75"/>
        <v>0</v>
      </c>
      <c r="LQ48" s="1">
        <f t="shared" si="75"/>
        <v>0</v>
      </c>
      <c r="LR48" s="1">
        <f t="shared" si="75"/>
        <v>0</v>
      </c>
      <c r="LS48" s="1">
        <f t="shared" si="75"/>
        <v>657.53486370000007</v>
      </c>
      <c r="LT48" s="1">
        <f t="shared" si="75"/>
        <v>1125.56896452</v>
      </c>
      <c r="LU48" s="1">
        <f t="shared" si="75"/>
        <v>1692.9846331199999</v>
      </c>
      <c r="LV48" s="1">
        <f t="shared" si="75"/>
        <v>878.31138780000015</v>
      </c>
      <c r="LW48" s="1">
        <f t="shared" si="75"/>
        <v>237.64619340000002</v>
      </c>
      <c r="LX48" s="1">
        <f t="shared" si="75"/>
        <v>2253.3139648799997</v>
      </c>
      <c r="LY48" s="1">
        <f t="shared" si="75"/>
        <v>1565.7832574999998</v>
      </c>
      <c r="LZ48" s="1">
        <f t="shared" si="75"/>
        <v>863.99007453000013</v>
      </c>
      <c r="MA48" s="1">
        <f t="shared" si="75"/>
        <v>1125.5008050000001</v>
      </c>
      <c r="MB48" s="1">
        <f t="shared" si="75"/>
        <v>1565.1630918000001</v>
      </c>
      <c r="MC48" s="1">
        <f t="shared" si="75"/>
        <v>0</v>
      </c>
      <c r="MD48" s="1">
        <f t="shared" si="75"/>
        <v>0</v>
      </c>
      <c r="ME48" s="1">
        <f t="shared" si="75"/>
        <v>0</v>
      </c>
      <c r="MF48" s="1">
        <f t="shared" si="75"/>
        <v>0</v>
      </c>
      <c r="MG48" s="1">
        <f t="shared" si="75"/>
        <v>1125.6944846400002</v>
      </c>
      <c r="MH48" s="1">
        <f t="shared" si="75"/>
        <v>688.12975043999995</v>
      </c>
      <c r="MI48" s="1">
        <f t="shared" si="75"/>
        <v>715.73952483000005</v>
      </c>
      <c r="MJ48" s="1">
        <f t="shared" si="75"/>
        <v>720.43897265999999</v>
      </c>
      <c r="MK48" s="1">
        <f t="shared" si="75"/>
        <v>1689.9160766400003</v>
      </c>
      <c r="ML48" s="1">
        <f t="shared" si="75"/>
        <v>1689.9791990400001</v>
      </c>
      <c r="MM48" s="1">
        <f t="shared" si="75"/>
        <v>1206.38405943</v>
      </c>
      <c r="MN48" s="1">
        <f t="shared" si="75"/>
        <v>0</v>
      </c>
      <c r="MO48" s="1">
        <f t="shared" si="75"/>
        <v>0</v>
      </c>
      <c r="MP48" s="1">
        <f t="shared" si="75"/>
        <v>0</v>
      </c>
      <c r="MQ48" s="1">
        <f t="shared" si="75"/>
        <v>0</v>
      </c>
      <c r="MR48" s="1">
        <f t="shared" si="75"/>
        <v>751.39891200000011</v>
      </c>
      <c r="MS48" s="1">
        <f t="shared" si="75"/>
        <v>0</v>
      </c>
      <c r="MT48" s="1">
        <f t="shared" si="75"/>
        <v>804.90811499999995</v>
      </c>
      <c r="MU48" s="1">
        <f t="shared" si="75"/>
        <v>0</v>
      </c>
      <c r="MV48" s="1">
        <f t="shared" si="75"/>
        <v>751.46640624000008</v>
      </c>
      <c r="MW48" s="1">
        <f t="shared" si="75"/>
        <v>2250.4803779999997</v>
      </c>
      <c r="MX48" s="1">
        <f t="shared" si="75"/>
        <v>2249.854605</v>
      </c>
      <c r="MY48" s="1">
        <f t="shared" si="75"/>
        <v>0</v>
      </c>
      <c r="MZ48" s="1">
        <f t="shared" si="75"/>
        <v>0</v>
      </c>
      <c r="NA48" s="1">
        <f t="shared" si="75"/>
        <v>0</v>
      </c>
      <c r="NB48" s="1">
        <f t="shared" si="75"/>
        <v>277.11691523999997</v>
      </c>
      <c r="NC48" s="1">
        <f t="shared" si="75"/>
        <v>1612.41385833</v>
      </c>
      <c r="ND48" s="1">
        <f t="shared" si="75"/>
        <v>417.07849200000004</v>
      </c>
      <c r="NE48" s="41">
        <f t="shared" si="39"/>
        <v>417497.81943100027</v>
      </c>
      <c r="NF48" s="1">
        <v>417498.02639999992</v>
      </c>
    </row>
    <row r="49" spans="1:375" hidden="1">
      <c r="A49" s="41" t="s">
        <v>406</v>
      </c>
      <c r="D49" s="1">
        <f>D32*D13</f>
        <v>0</v>
      </c>
      <c r="E49" s="1">
        <f t="shared" ref="E49:BP49" si="76">E32*E13</f>
        <v>0</v>
      </c>
      <c r="F49" s="1">
        <f t="shared" si="76"/>
        <v>0</v>
      </c>
      <c r="G49" s="1">
        <f t="shared" si="76"/>
        <v>0</v>
      </c>
      <c r="H49" s="1">
        <f t="shared" si="76"/>
        <v>0</v>
      </c>
      <c r="I49" s="1">
        <f t="shared" si="76"/>
        <v>0</v>
      </c>
      <c r="J49" s="1">
        <f t="shared" si="76"/>
        <v>0</v>
      </c>
      <c r="K49" s="1">
        <f t="shared" si="76"/>
        <v>0</v>
      </c>
      <c r="L49" s="1">
        <f t="shared" si="76"/>
        <v>0</v>
      </c>
      <c r="M49" s="1">
        <f t="shared" si="76"/>
        <v>0</v>
      </c>
      <c r="N49" s="1">
        <f t="shared" si="76"/>
        <v>0</v>
      </c>
      <c r="O49" s="1">
        <f t="shared" si="76"/>
        <v>0</v>
      </c>
      <c r="P49" s="1">
        <f t="shared" si="76"/>
        <v>0</v>
      </c>
      <c r="Q49" s="1">
        <f t="shared" si="76"/>
        <v>0</v>
      </c>
      <c r="R49" s="1">
        <f t="shared" si="76"/>
        <v>0</v>
      </c>
      <c r="S49" s="1">
        <f t="shared" si="76"/>
        <v>0</v>
      </c>
      <c r="T49" s="1">
        <f t="shared" si="76"/>
        <v>0</v>
      </c>
      <c r="U49" s="1">
        <f t="shared" si="76"/>
        <v>0</v>
      </c>
      <c r="V49" s="1">
        <f t="shared" si="76"/>
        <v>0</v>
      </c>
      <c r="W49" s="1">
        <f t="shared" si="76"/>
        <v>0</v>
      </c>
      <c r="X49" s="1">
        <f t="shared" si="76"/>
        <v>0</v>
      </c>
      <c r="Y49" s="1">
        <f t="shared" si="76"/>
        <v>0</v>
      </c>
      <c r="Z49" s="1">
        <f t="shared" si="76"/>
        <v>0</v>
      </c>
      <c r="AA49" s="1">
        <f t="shared" si="76"/>
        <v>0</v>
      </c>
      <c r="AB49" s="1">
        <f t="shared" si="76"/>
        <v>0</v>
      </c>
      <c r="AC49" s="1">
        <f t="shared" si="76"/>
        <v>0</v>
      </c>
      <c r="AD49" s="1">
        <f t="shared" si="76"/>
        <v>0</v>
      </c>
      <c r="AE49" s="1">
        <f t="shared" si="76"/>
        <v>0</v>
      </c>
      <c r="AF49" s="1">
        <f t="shared" si="76"/>
        <v>0</v>
      </c>
      <c r="AG49" s="1">
        <f t="shared" si="76"/>
        <v>0</v>
      </c>
      <c r="AH49" s="1">
        <f t="shared" si="76"/>
        <v>0</v>
      </c>
      <c r="AI49" s="1">
        <f t="shared" si="76"/>
        <v>0</v>
      </c>
      <c r="AJ49" s="1">
        <f t="shared" si="76"/>
        <v>0</v>
      </c>
      <c r="AK49" s="1">
        <f t="shared" si="76"/>
        <v>0</v>
      </c>
      <c r="AL49" s="1">
        <f t="shared" si="76"/>
        <v>0</v>
      </c>
      <c r="AM49" s="1">
        <f t="shared" si="76"/>
        <v>0</v>
      </c>
      <c r="AN49" s="1">
        <f t="shared" si="76"/>
        <v>0</v>
      </c>
      <c r="AO49" s="1">
        <f t="shared" si="76"/>
        <v>0</v>
      </c>
      <c r="AP49" s="1">
        <f t="shared" si="76"/>
        <v>0</v>
      </c>
      <c r="AQ49" s="1">
        <f t="shared" si="76"/>
        <v>0</v>
      </c>
      <c r="AR49" s="1">
        <f t="shared" si="76"/>
        <v>0</v>
      </c>
      <c r="AS49" s="1">
        <f t="shared" si="76"/>
        <v>0</v>
      </c>
      <c r="AT49" s="1">
        <f t="shared" si="76"/>
        <v>0</v>
      </c>
      <c r="AU49" s="1">
        <f t="shared" si="76"/>
        <v>0</v>
      </c>
      <c r="AV49" s="1">
        <f t="shared" si="76"/>
        <v>0</v>
      </c>
      <c r="AW49" s="1">
        <f t="shared" si="76"/>
        <v>0</v>
      </c>
      <c r="AX49" s="1">
        <f t="shared" si="76"/>
        <v>0</v>
      </c>
      <c r="AY49" s="1">
        <f t="shared" si="76"/>
        <v>0</v>
      </c>
      <c r="AZ49" s="1">
        <f t="shared" si="76"/>
        <v>0</v>
      </c>
      <c r="BA49" s="1">
        <f t="shared" si="76"/>
        <v>0</v>
      </c>
      <c r="BB49" s="1">
        <f t="shared" si="76"/>
        <v>0</v>
      </c>
      <c r="BC49" s="1">
        <f t="shared" si="76"/>
        <v>0</v>
      </c>
      <c r="BD49" s="1">
        <f t="shared" si="76"/>
        <v>0</v>
      </c>
      <c r="BE49" s="1">
        <f t="shared" si="76"/>
        <v>0</v>
      </c>
      <c r="BF49" s="1">
        <f t="shared" si="76"/>
        <v>0</v>
      </c>
      <c r="BG49" s="1">
        <f t="shared" si="76"/>
        <v>0</v>
      </c>
      <c r="BH49" s="1">
        <f t="shared" si="76"/>
        <v>0</v>
      </c>
      <c r="BI49" s="1">
        <f t="shared" si="76"/>
        <v>0</v>
      </c>
      <c r="BJ49" s="1">
        <f t="shared" si="76"/>
        <v>0</v>
      </c>
      <c r="BK49" s="1">
        <f t="shared" si="76"/>
        <v>0</v>
      </c>
      <c r="BL49" s="1">
        <f t="shared" si="76"/>
        <v>0</v>
      </c>
      <c r="BM49" s="1">
        <f t="shared" si="76"/>
        <v>0</v>
      </c>
      <c r="BN49" s="1">
        <f t="shared" si="76"/>
        <v>0</v>
      </c>
      <c r="BO49" s="1">
        <f t="shared" si="76"/>
        <v>0</v>
      </c>
      <c r="BP49" s="1">
        <f t="shared" si="76"/>
        <v>0</v>
      </c>
      <c r="BQ49" s="1">
        <f t="shared" ref="BQ49:EB49" si="77">BQ32*BQ13</f>
        <v>0</v>
      </c>
      <c r="BR49" s="1">
        <f t="shared" si="77"/>
        <v>0</v>
      </c>
      <c r="BS49" s="1">
        <f t="shared" si="77"/>
        <v>0</v>
      </c>
      <c r="BT49" s="1">
        <f>BT32*7076.85</f>
        <v>2367.2063250000001</v>
      </c>
      <c r="BU49" s="1">
        <f>BU32*3599.3</f>
        <v>1381.7712700000002</v>
      </c>
      <c r="BV49" s="1">
        <f t="shared" si="77"/>
        <v>0</v>
      </c>
      <c r="BW49" s="1">
        <f t="shared" si="77"/>
        <v>0</v>
      </c>
      <c r="BX49" s="1">
        <f t="shared" si="77"/>
        <v>0</v>
      </c>
      <c r="BY49" s="1">
        <f t="shared" si="77"/>
        <v>0</v>
      </c>
      <c r="BZ49" s="1">
        <f t="shared" si="77"/>
        <v>0</v>
      </c>
      <c r="CA49" s="1">
        <f t="shared" si="77"/>
        <v>0</v>
      </c>
      <c r="CB49" s="1">
        <f t="shared" si="77"/>
        <v>0</v>
      </c>
      <c r="CC49" s="1">
        <f t="shared" si="77"/>
        <v>0</v>
      </c>
      <c r="CD49" s="1">
        <f>CD32*3570.02</f>
        <v>928.91920399999992</v>
      </c>
      <c r="CE49" s="1">
        <f t="shared" si="77"/>
        <v>0</v>
      </c>
      <c r="CF49" s="1">
        <f t="shared" si="77"/>
        <v>0</v>
      </c>
      <c r="CG49" s="1">
        <f>CG32*3703</f>
        <v>895.3854</v>
      </c>
      <c r="CH49" s="1">
        <f t="shared" si="77"/>
        <v>0</v>
      </c>
      <c r="CI49" s="1">
        <f t="shared" si="77"/>
        <v>0</v>
      </c>
      <c r="CJ49" s="1">
        <f t="shared" si="77"/>
        <v>0</v>
      </c>
      <c r="CK49" s="1">
        <f t="shared" si="77"/>
        <v>0</v>
      </c>
      <c r="CL49" s="1">
        <f t="shared" si="77"/>
        <v>0</v>
      </c>
      <c r="CM49" s="1">
        <f t="shared" si="77"/>
        <v>0</v>
      </c>
      <c r="CN49" s="1">
        <f t="shared" si="77"/>
        <v>0</v>
      </c>
      <c r="CO49" s="1">
        <f t="shared" si="77"/>
        <v>0</v>
      </c>
      <c r="CP49" s="1">
        <f t="shared" si="77"/>
        <v>0</v>
      </c>
      <c r="CQ49" s="1">
        <f t="shared" si="77"/>
        <v>0</v>
      </c>
      <c r="CR49" s="1">
        <f t="shared" si="77"/>
        <v>0</v>
      </c>
      <c r="CS49" s="1">
        <f t="shared" si="77"/>
        <v>0</v>
      </c>
      <c r="CT49" s="1">
        <f t="shared" si="77"/>
        <v>0</v>
      </c>
      <c r="CU49" s="1">
        <f t="shared" si="77"/>
        <v>0</v>
      </c>
      <c r="CV49" s="1">
        <f t="shared" si="77"/>
        <v>0</v>
      </c>
      <c r="CW49" s="1">
        <f t="shared" si="77"/>
        <v>0</v>
      </c>
      <c r="CX49" s="1">
        <f t="shared" si="77"/>
        <v>0</v>
      </c>
      <c r="CY49" s="1">
        <f t="shared" si="77"/>
        <v>0</v>
      </c>
      <c r="CZ49" s="1">
        <f t="shared" si="77"/>
        <v>0</v>
      </c>
      <c r="DA49" s="1">
        <f t="shared" si="77"/>
        <v>0</v>
      </c>
      <c r="DB49" s="1">
        <f t="shared" si="77"/>
        <v>0</v>
      </c>
      <c r="DC49" s="1">
        <f t="shared" si="77"/>
        <v>0</v>
      </c>
      <c r="DD49" s="1">
        <f t="shared" si="77"/>
        <v>0</v>
      </c>
      <c r="DE49" s="1">
        <f t="shared" si="77"/>
        <v>0</v>
      </c>
      <c r="DF49" s="1">
        <f t="shared" si="77"/>
        <v>0</v>
      </c>
      <c r="DG49" s="1">
        <f t="shared" si="77"/>
        <v>0</v>
      </c>
      <c r="DH49" s="1">
        <v>0</v>
      </c>
      <c r="DI49" s="1">
        <f t="shared" si="77"/>
        <v>0</v>
      </c>
      <c r="DJ49" s="1">
        <f t="shared" si="77"/>
        <v>0</v>
      </c>
      <c r="DK49" s="1">
        <f t="shared" si="77"/>
        <v>0</v>
      </c>
      <c r="DL49" s="1">
        <f t="shared" si="77"/>
        <v>0</v>
      </c>
      <c r="DM49" s="1">
        <f t="shared" si="77"/>
        <v>0</v>
      </c>
      <c r="DN49" s="1">
        <f t="shared" si="77"/>
        <v>0</v>
      </c>
      <c r="DO49" s="1">
        <f t="shared" si="77"/>
        <v>0</v>
      </c>
      <c r="DP49" s="1">
        <f t="shared" si="77"/>
        <v>0</v>
      </c>
      <c r="DQ49" s="1">
        <f t="shared" si="77"/>
        <v>0</v>
      </c>
      <c r="DR49" s="1">
        <f t="shared" si="77"/>
        <v>0</v>
      </c>
      <c r="DS49" s="1">
        <f t="shared" si="77"/>
        <v>0</v>
      </c>
      <c r="DT49" s="1">
        <f t="shared" si="77"/>
        <v>0</v>
      </c>
      <c r="DU49" s="1">
        <f t="shared" si="77"/>
        <v>0</v>
      </c>
      <c r="DV49" s="1">
        <f t="shared" si="77"/>
        <v>0</v>
      </c>
      <c r="DW49" s="1">
        <f t="shared" si="77"/>
        <v>0</v>
      </c>
      <c r="DX49" s="1">
        <f t="shared" si="77"/>
        <v>0</v>
      </c>
      <c r="DY49" s="1">
        <f t="shared" si="77"/>
        <v>0</v>
      </c>
      <c r="DZ49" s="1">
        <f t="shared" si="77"/>
        <v>0</v>
      </c>
      <c r="EA49" s="1">
        <f t="shared" si="77"/>
        <v>0</v>
      </c>
      <c r="EB49" s="1">
        <f t="shared" si="77"/>
        <v>0</v>
      </c>
      <c r="EC49" s="1">
        <f t="shared" ref="EC49:GN49" si="78">EC32*EC13</f>
        <v>0</v>
      </c>
      <c r="ED49" s="1">
        <f t="shared" si="78"/>
        <v>0</v>
      </c>
      <c r="EE49" s="1">
        <f t="shared" si="78"/>
        <v>0</v>
      </c>
      <c r="EF49" s="1">
        <f t="shared" si="78"/>
        <v>0</v>
      </c>
      <c r="EG49" s="1">
        <f t="shared" si="78"/>
        <v>0</v>
      </c>
      <c r="EH49" s="1">
        <f t="shared" si="78"/>
        <v>0</v>
      </c>
      <c r="EI49" s="1">
        <f t="shared" si="78"/>
        <v>0</v>
      </c>
      <c r="EJ49" s="1">
        <f t="shared" si="78"/>
        <v>0</v>
      </c>
      <c r="EK49" s="1">
        <f t="shared" si="78"/>
        <v>0</v>
      </c>
      <c r="EL49" s="1">
        <f t="shared" si="78"/>
        <v>0</v>
      </c>
      <c r="EM49" s="1">
        <f t="shared" si="78"/>
        <v>0</v>
      </c>
      <c r="EN49" s="1">
        <f t="shared" si="78"/>
        <v>0</v>
      </c>
      <c r="EO49" s="1">
        <f t="shared" si="78"/>
        <v>0</v>
      </c>
      <c r="EP49" s="1">
        <f t="shared" si="78"/>
        <v>0</v>
      </c>
      <c r="EQ49" s="1">
        <f t="shared" si="78"/>
        <v>0</v>
      </c>
      <c r="ER49" s="1">
        <f t="shared" si="78"/>
        <v>0</v>
      </c>
      <c r="ES49" s="1">
        <f t="shared" si="78"/>
        <v>0</v>
      </c>
      <c r="ET49" s="1">
        <f t="shared" si="78"/>
        <v>0</v>
      </c>
      <c r="EU49" s="1">
        <f t="shared" si="78"/>
        <v>0</v>
      </c>
      <c r="EV49" s="1">
        <f t="shared" si="78"/>
        <v>0</v>
      </c>
      <c r="EW49" s="1">
        <f t="shared" si="78"/>
        <v>0</v>
      </c>
      <c r="EX49" s="1">
        <f t="shared" si="78"/>
        <v>0</v>
      </c>
      <c r="EY49" s="1">
        <f t="shared" si="78"/>
        <v>0</v>
      </c>
      <c r="EZ49" s="1">
        <f t="shared" si="78"/>
        <v>0</v>
      </c>
      <c r="FA49" s="1">
        <f t="shared" si="78"/>
        <v>0</v>
      </c>
      <c r="FB49" s="1">
        <f t="shared" si="78"/>
        <v>0</v>
      </c>
      <c r="FC49" s="1">
        <f t="shared" si="78"/>
        <v>0</v>
      </c>
      <c r="FD49" s="1">
        <f>FD32*3620.59</f>
        <v>943.16369500000008</v>
      </c>
      <c r="FE49" s="1">
        <f t="shared" si="78"/>
        <v>0</v>
      </c>
      <c r="FF49" s="1">
        <f>FF32*3594.22</f>
        <v>962.53211599999986</v>
      </c>
      <c r="FG49" s="1">
        <f>FG32*3613.25</f>
        <v>951.00739999999996</v>
      </c>
      <c r="FH49" s="1">
        <f t="shared" si="78"/>
        <v>0</v>
      </c>
      <c r="FI49" s="1">
        <f t="shared" si="78"/>
        <v>0</v>
      </c>
      <c r="FJ49" s="1">
        <f>FJ32*3635.83</f>
        <v>900.95867399999997</v>
      </c>
      <c r="FK49" s="1">
        <f t="shared" si="78"/>
        <v>0</v>
      </c>
      <c r="FL49" s="1">
        <f t="shared" si="78"/>
        <v>0</v>
      </c>
      <c r="FM49" s="1">
        <f t="shared" si="78"/>
        <v>0</v>
      </c>
      <c r="FN49" s="1">
        <f t="shared" si="78"/>
        <v>0</v>
      </c>
      <c r="FO49" s="1">
        <f t="shared" si="78"/>
        <v>0</v>
      </c>
      <c r="FP49" s="1">
        <f t="shared" si="78"/>
        <v>0</v>
      </c>
      <c r="FQ49" s="1">
        <f t="shared" si="78"/>
        <v>0</v>
      </c>
      <c r="FR49" s="1">
        <f t="shared" si="78"/>
        <v>0</v>
      </c>
      <c r="FS49" s="1">
        <f t="shared" si="78"/>
        <v>0</v>
      </c>
      <c r="FT49" s="1">
        <f t="shared" si="78"/>
        <v>0</v>
      </c>
      <c r="FU49" s="1">
        <f t="shared" si="78"/>
        <v>0</v>
      </c>
      <c r="FV49" s="1">
        <f t="shared" si="78"/>
        <v>0</v>
      </c>
      <c r="FW49" s="1">
        <f t="shared" si="78"/>
        <v>0</v>
      </c>
      <c r="FX49" s="1">
        <f t="shared" si="78"/>
        <v>0</v>
      </c>
      <c r="FY49" s="1">
        <f t="shared" si="78"/>
        <v>0</v>
      </c>
      <c r="FZ49" s="1">
        <f t="shared" si="78"/>
        <v>0</v>
      </c>
      <c r="GA49" s="1">
        <f t="shared" si="78"/>
        <v>0</v>
      </c>
      <c r="GB49" s="1">
        <f t="shared" si="78"/>
        <v>0</v>
      </c>
      <c r="GC49" s="1">
        <f t="shared" si="78"/>
        <v>0</v>
      </c>
      <c r="GD49" s="1">
        <f t="shared" si="78"/>
        <v>0</v>
      </c>
      <c r="GE49" s="1">
        <f t="shared" si="78"/>
        <v>0</v>
      </c>
      <c r="GF49" s="1">
        <f t="shared" si="78"/>
        <v>0</v>
      </c>
      <c r="GG49" s="1">
        <f t="shared" si="78"/>
        <v>0</v>
      </c>
      <c r="GH49" s="1">
        <f t="shared" si="78"/>
        <v>0</v>
      </c>
      <c r="GI49" s="1">
        <f t="shared" si="78"/>
        <v>0</v>
      </c>
      <c r="GJ49" s="1">
        <f t="shared" si="78"/>
        <v>0</v>
      </c>
      <c r="GK49" s="1">
        <f t="shared" si="78"/>
        <v>0</v>
      </c>
      <c r="GL49" s="1">
        <f t="shared" si="78"/>
        <v>0</v>
      </c>
      <c r="GM49" s="1">
        <f t="shared" si="78"/>
        <v>0</v>
      </c>
      <c r="GN49" s="1">
        <f t="shared" si="78"/>
        <v>0</v>
      </c>
      <c r="GO49" s="1">
        <f t="shared" ref="GO49:IZ49" si="79">GO32*GO13</f>
        <v>0</v>
      </c>
      <c r="GP49" s="1">
        <f t="shared" si="79"/>
        <v>0</v>
      </c>
      <c r="GQ49" s="1">
        <f t="shared" si="79"/>
        <v>0</v>
      </c>
      <c r="GR49" s="1">
        <f t="shared" si="79"/>
        <v>0</v>
      </c>
      <c r="GS49" s="1">
        <f t="shared" si="79"/>
        <v>0</v>
      </c>
      <c r="GT49" s="1">
        <f t="shared" si="79"/>
        <v>0</v>
      </c>
      <c r="GU49" s="1">
        <f t="shared" si="79"/>
        <v>0</v>
      </c>
      <c r="GV49" s="1">
        <f t="shared" si="79"/>
        <v>0</v>
      </c>
      <c r="GW49" s="1">
        <f t="shared" si="79"/>
        <v>0</v>
      </c>
      <c r="GX49" s="1">
        <f t="shared" si="79"/>
        <v>0</v>
      </c>
      <c r="GY49" s="1">
        <f t="shared" si="79"/>
        <v>0</v>
      </c>
      <c r="GZ49" s="1">
        <f t="shared" si="79"/>
        <v>0</v>
      </c>
      <c r="HA49" s="1">
        <f t="shared" si="79"/>
        <v>0</v>
      </c>
      <c r="HB49" s="1">
        <f t="shared" si="79"/>
        <v>0</v>
      </c>
      <c r="HC49" s="1">
        <f t="shared" si="79"/>
        <v>0</v>
      </c>
      <c r="HD49" s="1">
        <f t="shared" si="79"/>
        <v>0</v>
      </c>
      <c r="HE49" s="1">
        <f t="shared" si="79"/>
        <v>0</v>
      </c>
      <c r="HF49" s="1">
        <f t="shared" si="79"/>
        <v>0</v>
      </c>
      <c r="HG49" s="1">
        <f t="shared" si="79"/>
        <v>0</v>
      </c>
      <c r="HH49" s="1">
        <f t="shared" si="79"/>
        <v>0</v>
      </c>
      <c r="HI49" s="1">
        <f t="shared" si="79"/>
        <v>0</v>
      </c>
      <c r="HJ49" s="1">
        <f t="shared" si="79"/>
        <v>0</v>
      </c>
      <c r="HK49" s="1">
        <f t="shared" si="79"/>
        <v>0</v>
      </c>
      <c r="HL49" s="1">
        <f t="shared" si="79"/>
        <v>0</v>
      </c>
      <c r="HM49" s="1">
        <f t="shared" si="79"/>
        <v>0</v>
      </c>
      <c r="HN49" s="1">
        <f t="shared" si="79"/>
        <v>0</v>
      </c>
      <c r="HO49" s="1">
        <f t="shared" si="79"/>
        <v>0</v>
      </c>
      <c r="HP49" s="1">
        <f t="shared" si="79"/>
        <v>0</v>
      </c>
      <c r="HQ49" s="1">
        <f t="shared" si="79"/>
        <v>0</v>
      </c>
      <c r="HR49" s="1">
        <f t="shared" si="79"/>
        <v>0</v>
      </c>
      <c r="HS49" s="1">
        <f t="shared" si="79"/>
        <v>0</v>
      </c>
      <c r="HT49" s="1">
        <f t="shared" si="79"/>
        <v>0</v>
      </c>
      <c r="HU49" s="1">
        <f>HU32*3637.65</f>
        <v>875.21859000000006</v>
      </c>
      <c r="HV49" s="1">
        <f t="shared" si="79"/>
        <v>0</v>
      </c>
      <c r="HW49" s="1">
        <f t="shared" si="79"/>
        <v>0</v>
      </c>
      <c r="HX49" s="1">
        <f t="shared" si="79"/>
        <v>0</v>
      </c>
      <c r="HY49" s="1">
        <f t="shared" si="79"/>
        <v>0</v>
      </c>
      <c r="HZ49" s="1">
        <f t="shared" si="79"/>
        <v>0</v>
      </c>
      <c r="IA49" s="1">
        <f t="shared" si="79"/>
        <v>0</v>
      </c>
      <c r="IB49" s="1">
        <f t="shared" si="79"/>
        <v>0</v>
      </c>
      <c r="IC49" s="1">
        <f t="shared" si="79"/>
        <v>0</v>
      </c>
      <c r="ID49" s="1">
        <f t="shared" si="79"/>
        <v>0</v>
      </c>
      <c r="IE49" s="1">
        <f t="shared" si="79"/>
        <v>0</v>
      </c>
      <c r="IF49" s="1">
        <f t="shared" si="79"/>
        <v>0</v>
      </c>
      <c r="IG49" s="1">
        <f t="shared" si="79"/>
        <v>0</v>
      </c>
      <c r="IH49" s="1">
        <f t="shared" si="79"/>
        <v>0</v>
      </c>
      <c r="II49" s="1">
        <f t="shared" si="79"/>
        <v>0</v>
      </c>
      <c r="IJ49" s="1">
        <f t="shared" si="79"/>
        <v>0</v>
      </c>
      <c r="IK49" s="1">
        <f t="shared" si="79"/>
        <v>0</v>
      </c>
      <c r="IL49" s="1">
        <f t="shared" si="79"/>
        <v>0</v>
      </c>
      <c r="IM49" s="1">
        <f t="shared" si="79"/>
        <v>0</v>
      </c>
      <c r="IN49" s="1">
        <f t="shared" si="79"/>
        <v>0</v>
      </c>
      <c r="IO49" s="1">
        <f t="shared" si="79"/>
        <v>0</v>
      </c>
      <c r="IP49" s="1">
        <f t="shared" si="79"/>
        <v>0</v>
      </c>
      <c r="IQ49" s="1">
        <f t="shared" si="79"/>
        <v>0</v>
      </c>
      <c r="IR49" s="1">
        <f t="shared" si="79"/>
        <v>0</v>
      </c>
      <c r="IS49" s="1">
        <f t="shared" si="79"/>
        <v>0</v>
      </c>
      <c r="IT49" s="1">
        <f t="shared" si="79"/>
        <v>0</v>
      </c>
      <c r="IU49" s="1">
        <f t="shared" si="79"/>
        <v>0</v>
      </c>
      <c r="IV49" s="1">
        <f t="shared" si="79"/>
        <v>0</v>
      </c>
      <c r="IW49" s="1">
        <f t="shared" si="79"/>
        <v>0</v>
      </c>
      <c r="IX49" s="1">
        <f t="shared" si="79"/>
        <v>0</v>
      </c>
      <c r="IY49" s="1">
        <f t="shared" si="79"/>
        <v>0</v>
      </c>
      <c r="IZ49" s="1">
        <f t="shared" si="79"/>
        <v>0</v>
      </c>
      <c r="JA49" s="1">
        <f t="shared" ref="JA49:LL49" si="80">JA32*JA13</f>
        <v>0</v>
      </c>
      <c r="JB49" s="1">
        <f t="shared" si="80"/>
        <v>0</v>
      </c>
      <c r="JC49" s="1">
        <f t="shared" si="80"/>
        <v>0</v>
      </c>
      <c r="JD49" s="1">
        <f t="shared" si="80"/>
        <v>0</v>
      </c>
      <c r="JE49" s="1">
        <f t="shared" si="80"/>
        <v>0</v>
      </c>
      <c r="JF49" s="1">
        <f t="shared" si="80"/>
        <v>0</v>
      </c>
      <c r="JG49" s="1">
        <f t="shared" si="80"/>
        <v>0</v>
      </c>
      <c r="JH49" s="1">
        <f t="shared" si="80"/>
        <v>0</v>
      </c>
      <c r="JI49" s="1">
        <f t="shared" si="80"/>
        <v>0</v>
      </c>
      <c r="JJ49" s="1">
        <f t="shared" si="80"/>
        <v>0</v>
      </c>
      <c r="JK49" s="1">
        <f t="shared" si="80"/>
        <v>0</v>
      </c>
      <c r="JL49" s="1">
        <f t="shared" si="80"/>
        <v>0</v>
      </c>
      <c r="JM49" s="1">
        <f t="shared" si="80"/>
        <v>0</v>
      </c>
      <c r="JN49" s="1">
        <f t="shared" si="80"/>
        <v>0</v>
      </c>
      <c r="JO49" s="1">
        <f t="shared" si="80"/>
        <v>0</v>
      </c>
      <c r="JP49" s="1">
        <f t="shared" si="80"/>
        <v>0</v>
      </c>
      <c r="JQ49" s="1">
        <f t="shared" si="80"/>
        <v>0</v>
      </c>
      <c r="JR49" s="1">
        <f t="shared" si="80"/>
        <v>0</v>
      </c>
      <c r="JS49" s="1">
        <f t="shared" si="80"/>
        <v>0</v>
      </c>
      <c r="JT49" s="1">
        <f t="shared" si="80"/>
        <v>0</v>
      </c>
      <c r="JU49" s="1">
        <f t="shared" si="80"/>
        <v>0</v>
      </c>
      <c r="JV49" s="1">
        <f t="shared" si="80"/>
        <v>0</v>
      </c>
      <c r="JW49" s="1">
        <f t="shared" si="80"/>
        <v>0</v>
      </c>
      <c r="JX49" s="1">
        <f t="shared" si="80"/>
        <v>0</v>
      </c>
      <c r="JY49" s="1">
        <f t="shared" si="80"/>
        <v>0</v>
      </c>
      <c r="JZ49" s="1">
        <f t="shared" si="80"/>
        <v>0</v>
      </c>
      <c r="KA49" s="1">
        <f t="shared" si="80"/>
        <v>0</v>
      </c>
      <c r="KB49" s="1">
        <f t="shared" si="80"/>
        <v>0</v>
      </c>
      <c r="KC49" s="1">
        <f t="shared" si="80"/>
        <v>0</v>
      </c>
      <c r="KD49" s="1">
        <f t="shared" si="80"/>
        <v>0</v>
      </c>
      <c r="KE49" s="1">
        <f t="shared" si="80"/>
        <v>0</v>
      </c>
      <c r="KF49" s="1">
        <f t="shared" si="80"/>
        <v>0</v>
      </c>
      <c r="KG49" s="1">
        <f t="shared" si="80"/>
        <v>0</v>
      </c>
      <c r="KH49" s="1">
        <f t="shared" si="80"/>
        <v>0</v>
      </c>
      <c r="KI49" s="1">
        <f t="shared" si="80"/>
        <v>0</v>
      </c>
      <c r="KJ49" s="1">
        <f t="shared" si="80"/>
        <v>0</v>
      </c>
      <c r="KK49" s="1">
        <f t="shared" si="80"/>
        <v>0</v>
      </c>
      <c r="KL49" s="1">
        <f t="shared" si="80"/>
        <v>0</v>
      </c>
      <c r="KM49" s="1">
        <f t="shared" si="80"/>
        <v>0</v>
      </c>
      <c r="KN49" s="1">
        <f t="shared" si="80"/>
        <v>0</v>
      </c>
      <c r="KO49" s="1">
        <f t="shared" si="80"/>
        <v>0</v>
      </c>
      <c r="KP49" s="1">
        <f t="shared" si="80"/>
        <v>0</v>
      </c>
      <c r="KQ49" s="1">
        <f t="shared" si="80"/>
        <v>0</v>
      </c>
      <c r="KR49" s="1">
        <f t="shared" si="80"/>
        <v>0</v>
      </c>
      <c r="KS49" s="1">
        <f t="shared" si="80"/>
        <v>0</v>
      </c>
      <c r="KT49" s="1">
        <f t="shared" si="80"/>
        <v>0</v>
      </c>
      <c r="KU49" s="1">
        <f t="shared" si="80"/>
        <v>0</v>
      </c>
      <c r="KV49" s="1">
        <f t="shared" si="80"/>
        <v>0</v>
      </c>
      <c r="KW49" s="1">
        <f t="shared" si="80"/>
        <v>0</v>
      </c>
      <c r="KX49" s="1">
        <f t="shared" si="80"/>
        <v>0</v>
      </c>
      <c r="KY49" s="1">
        <f t="shared" si="80"/>
        <v>0</v>
      </c>
      <c r="KZ49" s="1">
        <f t="shared" si="80"/>
        <v>0</v>
      </c>
      <c r="LA49" s="1">
        <f t="shared" si="80"/>
        <v>0</v>
      </c>
      <c r="LB49" s="1">
        <f t="shared" si="80"/>
        <v>0</v>
      </c>
      <c r="LC49" s="1">
        <f t="shared" si="80"/>
        <v>0</v>
      </c>
      <c r="LD49" s="1">
        <f t="shared" si="80"/>
        <v>0</v>
      </c>
      <c r="LE49" s="1">
        <f t="shared" si="80"/>
        <v>0</v>
      </c>
      <c r="LF49" s="1">
        <f t="shared" si="80"/>
        <v>0</v>
      </c>
      <c r="LG49" s="1">
        <f t="shared" si="80"/>
        <v>0</v>
      </c>
      <c r="LH49" s="1">
        <f t="shared" si="80"/>
        <v>0</v>
      </c>
      <c r="LI49" s="1">
        <f t="shared" si="80"/>
        <v>0</v>
      </c>
      <c r="LJ49" s="1">
        <f t="shared" si="80"/>
        <v>0</v>
      </c>
      <c r="LK49" s="1">
        <f t="shared" si="80"/>
        <v>0</v>
      </c>
      <c r="LL49" s="1">
        <f t="shared" si="80"/>
        <v>0</v>
      </c>
      <c r="LM49" s="1">
        <f t="shared" ref="LM49:ND49" si="81">LM32*LM13</f>
        <v>0</v>
      </c>
      <c r="LN49" s="1">
        <f t="shared" si="81"/>
        <v>0</v>
      </c>
      <c r="LO49" s="1">
        <f t="shared" si="81"/>
        <v>0</v>
      </c>
      <c r="LP49" s="1">
        <f t="shared" si="81"/>
        <v>0</v>
      </c>
      <c r="LQ49" s="1">
        <f t="shared" si="81"/>
        <v>0</v>
      </c>
      <c r="LR49" s="1">
        <f t="shared" si="81"/>
        <v>0</v>
      </c>
      <c r="LS49" s="1">
        <f t="shared" si="81"/>
        <v>0</v>
      </c>
      <c r="LT49" s="1">
        <f t="shared" si="81"/>
        <v>0</v>
      </c>
      <c r="LU49" s="1">
        <f t="shared" si="81"/>
        <v>0</v>
      </c>
      <c r="LV49" s="1">
        <f t="shared" si="81"/>
        <v>0</v>
      </c>
      <c r="LW49" s="1">
        <f t="shared" si="81"/>
        <v>0</v>
      </c>
      <c r="LX49" s="1">
        <f t="shared" si="81"/>
        <v>0</v>
      </c>
      <c r="LY49" s="1">
        <f t="shared" si="81"/>
        <v>0</v>
      </c>
      <c r="LZ49" s="1">
        <f t="shared" si="81"/>
        <v>0</v>
      </c>
      <c r="MA49" s="1">
        <f t="shared" si="81"/>
        <v>0</v>
      </c>
      <c r="MB49" s="1">
        <f t="shared" si="81"/>
        <v>0</v>
      </c>
      <c r="MC49" s="1">
        <f t="shared" si="81"/>
        <v>0</v>
      </c>
      <c r="MD49" s="1">
        <f t="shared" si="81"/>
        <v>0</v>
      </c>
      <c r="ME49" s="1">
        <f t="shared" si="81"/>
        <v>0</v>
      </c>
      <c r="MF49" s="1">
        <f t="shared" si="81"/>
        <v>0</v>
      </c>
      <c r="MG49" s="1">
        <f t="shared" si="81"/>
        <v>0</v>
      </c>
      <c r="MH49" s="1">
        <f t="shared" si="81"/>
        <v>0</v>
      </c>
      <c r="MI49" s="1">
        <f t="shared" si="81"/>
        <v>0</v>
      </c>
      <c r="MJ49" s="1">
        <f t="shared" si="81"/>
        <v>0</v>
      </c>
      <c r="MK49" s="1">
        <f t="shared" si="81"/>
        <v>0</v>
      </c>
      <c r="ML49" s="1">
        <f t="shared" si="81"/>
        <v>0</v>
      </c>
      <c r="MM49" s="1">
        <f t="shared" si="81"/>
        <v>0</v>
      </c>
      <c r="MN49" s="1">
        <f t="shared" si="81"/>
        <v>0</v>
      </c>
      <c r="MO49" s="1">
        <f t="shared" si="81"/>
        <v>0</v>
      </c>
      <c r="MP49" s="1">
        <f t="shared" si="81"/>
        <v>0</v>
      </c>
      <c r="MQ49" s="1">
        <f t="shared" si="81"/>
        <v>0</v>
      </c>
      <c r="MR49" s="1">
        <f t="shared" si="81"/>
        <v>0</v>
      </c>
      <c r="MS49" s="1">
        <f t="shared" si="81"/>
        <v>0</v>
      </c>
      <c r="MT49" s="1">
        <f t="shared" si="81"/>
        <v>0</v>
      </c>
      <c r="MU49" s="1">
        <f t="shared" si="81"/>
        <v>0</v>
      </c>
      <c r="MV49" s="1">
        <f t="shared" si="81"/>
        <v>0</v>
      </c>
      <c r="MW49" s="1">
        <f t="shared" si="81"/>
        <v>0</v>
      </c>
      <c r="MX49" s="1">
        <f t="shared" si="81"/>
        <v>0</v>
      </c>
      <c r="MY49" s="1">
        <f t="shared" si="81"/>
        <v>0</v>
      </c>
      <c r="MZ49" s="1">
        <f t="shared" si="81"/>
        <v>0</v>
      </c>
      <c r="NA49" s="1">
        <f t="shared" si="81"/>
        <v>0</v>
      </c>
      <c r="NB49" s="1">
        <f t="shared" si="81"/>
        <v>0</v>
      </c>
      <c r="NC49" s="1">
        <f t="shared" si="81"/>
        <v>0</v>
      </c>
      <c r="ND49" s="1">
        <f t="shared" si="81"/>
        <v>0</v>
      </c>
      <c r="NE49" s="41">
        <f t="shared" si="39"/>
        <v>10206.162674000001</v>
      </c>
      <c r="NF49" s="1">
        <v>10207.696799999998</v>
      </c>
    </row>
    <row r="50" spans="1:375" hidden="1">
      <c r="NE50" s="41">
        <f t="shared" si="39"/>
        <v>0</v>
      </c>
    </row>
    <row r="51" spans="1:375" hidden="1">
      <c r="B51" s="1" t="s">
        <v>407</v>
      </c>
      <c r="C51" s="1" t="s">
        <v>408</v>
      </c>
      <c r="D51" s="42">
        <f>D52-D14</f>
        <v>3.7925000000000431E-2</v>
      </c>
      <c r="E51" s="42">
        <f t="shared" ref="E51:BP51" si="82">E52-E14</f>
        <v>8.1125000000000114E-2</v>
      </c>
      <c r="F51" s="42">
        <f t="shared" si="82"/>
        <v>4.7653173913043467E-2</v>
      </c>
      <c r="G51" s="42">
        <f t="shared" si="82"/>
        <v>2.0510584000000165E-2</v>
      </c>
      <c r="H51" s="42">
        <f t="shared" si="82"/>
        <v>4.9062092782608424E-2</v>
      </c>
      <c r="I51" s="42">
        <f t="shared" si="82"/>
        <v>2.9255393999999768E-2</v>
      </c>
      <c r="J51" s="42">
        <f t="shared" si="82"/>
        <v>4.5921224956522622E-2</v>
      </c>
      <c r="K51" s="42">
        <f t="shared" si="82"/>
        <v>1.7256724434782988E-2</v>
      </c>
      <c r="L51" s="42">
        <f t="shared" si="82"/>
        <v>5.6462211652173799E-2</v>
      </c>
      <c r="M51" s="42">
        <f t="shared" si="82"/>
        <v>6.4853878260864306E-3</v>
      </c>
      <c r="N51" s="42">
        <f t="shared" si="82"/>
        <v>2.851702000000067E-3</v>
      </c>
      <c r="O51" s="42">
        <f t="shared" si="82"/>
        <v>1.9970122000000146E-2</v>
      </c>
      <c r="P51" s="42">
        <f t="shared" si="82"/>
        <v>1.0450541999999174E-2</v>
      </c>
      <c r="Q51" s="42">
        <f t="shared" si="82"/>
        <v>2.0186963217390996E-2</v>
      </c>
      <c r="R51" s="42">
        <f t="shared" si="82"/>
        <v>1.8957773999999539E-2</v>
      </c>
      <c r="S51" s="42">
        <f t="shared" si="82"/>
        <v>2.0146565652173543E-2</v>
      </c>
      <c r="T51" s="42">
        <f t="shared" si="82"/>
        <v>2.1435043999999515E-2</v>
      </c>
      <c r="U51" s="42">
        <f t="shared" si="82"/>
        <v>2.0080276434780941E-2</v>
      </c>
      <c r="V51" s="42">
        <f t="shared" si="82"/>
        <v>9.6786799130450518E-3</v>
      </c>
      <c r="W51" s="42">
        <f t="shared" si="82"/>
        <v>1.0357455217390843E-2</v>
      </c>
      <c r="X51" s="42">
        <f t="shared" si="82"/>
        <v>9.9494530434718342E-4</v>
      </c>
      <c r="Y51" s="42">
        <f t="shared" si="82"/>
        <v>3.8499999999963563E-4</v>
      </c>
      <c r="Z51" s="42">
        <f t="shared" si="82"/>
        <v>3.8499999999963563E-4</v>
      </c>
      <c r="AA51" s="42">
        <f t="shared" si="82"/>
        <v>0.10035703330434931</v>
      </c>
      <c r="AB51" s="42">
        <f t="shared" si="82"/>
        <v>9.7535153999999125E-2</v>
      </c>
      <c r="AC51" s="42">
        <f t="shared" si="82"/>
        <v>0.10571714252173958</v>
      </c>
      <c r="AD51" s="42">
        <f t="shared" si="82"/>
        <v>5.8716606000000837E-2</v>
      </c>
      <c r="AE51" s="42">
        <f t="shared" si="82"/>
        <v>4.6238468521738518E-2</v>
      </c>
      <c r="AF51" s="42">
        <f t="shared" si="82"/>
        <v>3.8500000000052381E-4</v>
      </c>
      <c r="AG51" s="42">
        <f t="shared" si="82"/>
        <v>4.8380368608696322E-2</v>
      </c>
      <c r="AH51" s="42">
        <f t="shared" si="82"/>
        <v>3.8500000000007972E-4</v>
      </c>
      <c r="AI51" s="42">
        <f t="shared" si="82"/>
        <v>3.8499999999985768E-4</v>
      </c>
      <c r="AJ51" s="42">
        <f t="shared" si="82"/>
        <v>1.8778460869484093E-4</v>
      </c>
      <c r="AK51" s="42">
        <f t="shared" si="82"/>
        <v>3.8499999999963563E-4</v>
      </c>
      <c r="AL51" s="42">
        <f t="shared" si="82"/>
        <v>3.8500000000052381E-4</v>
      </c>
      <c r="AM51" s="42">
        <f t="shared" si="82"/>
        <v>3.8499999999963563E-4</v>
      </c>
      <c r="AN51" s="42">
        <f t="shared" si="82"/>
        <v>0.10033116643478301</v>
      </c>
      <c r="AO51" s="42">
        <f t="shared" si="82"/>
        <v>4.3489757652174887E-2</v>
      </c>
      <c r="AP51" s="42">
        <f t="shared" si="82"/>
        <v>3.8500000000052381E-4</v>
      </c>
      <c r="AQ51" s="42">
        <f t="shared" si="82"/>
        <v>3.8499999999963563E-4</v>
      </c>
      <c r="AR51" s="42">
        <f t="shared" si="82"/>
        <v>3.8500000000052381E-4</v>
      </c>
      <c r="AS51" s="42">
        <f t="shared" si="82"/>
        <v>3.8500000000007972E-4</v>
      </c>
      <c r="AT51" s="42">
        <f t="shared" si="82"/>
        <v>3.8500000000052381E-4</v>
      </c>
      <c r="AU51" s="42">
        <f t="shared" si="82"/>
        <v>5.0260754347825731E-2</v>
      </c>
      <c r="AV51" s="42">
        <f t="shared" si="82"/>
        <v>3.8499999999963563E-4</v>
      </c>
      <c r="AW51" s="42">
        <f t="shared" si="82"/>
        <v>3.8500000000052381E-4</v>
      </c>
      <c r="AX51" s="42">
        <f t="shared" si="82"/>
        <v>3.8499999999963563E-4</v>
      </c>
      <c r="AY51" s="42">
        <f t="shared" si="82"/>
        <v>3.8499999999963563E-4</v>
      </c>
      <c r="AZ51" s="42">
        <f t="shared" si="82"/>
        <v>3.8499999999963563E-4</v>
      </c>
      <c r="BA51" s="42">
        <f t="shared" si="82"/>
        <v>0.10038839504347852</v>
      </c>
      <c r="BB51" s="42">
        <f t="shared" si="82"/>
        <v>3.8500000000052381E-4</v>
      </c>
      <c r="BC51" s="42">
        <f t="shared" si="82"/>
        <v>1.1429956521737061E-2</v>
      </c>
      <c r="BD51" s="42">
        <f t="shared" si="82"/>
        <v>3.8499999999963563E-4</v>
      </c>
      <c r="BE51" s="42">
        <f t="shared" si="82"/>
        <v>3.8499999999963563E-4</v>
      </c>
      <c r="BF51" s="42">
        <f t="shared" si="82"/>
        <v>3.8500000000052381E-4</v>
      </c>
      <c r="BG51" s="42">
        <f t="shared" si="82"/>
        <v>3.8500000000141199E-4</v>
      </c>
      <c r="BH51" s="42">
        <f t="shared" si="82"/>
        <v>7.3361735999999844E-2</v>
      </c>
      <c r="BI51" s="42">
        <f t="shared" si="82"/>
        <v>7.6479895999999492E-2</v>
      </c>
      <c r="BJ51" s="42">
        <f t="shared" si="82"/>
        <v>3.8500000000052381E-4</v>
      </c>
      <c r="BK51" s="42">
        <f t="shared" si="82"/>
        <v>3.8500000000052381E-4</v>
      </c>
      <c r="BL51" s="42">
        <f t="shared" si="82"/>
        <v>3.8499999999963563E-4</v>
      </c>
      <c r="BM51" s="42">
        <f t="shared" si="82"/>
        <v>3.8500000000052381E-4</v>
      </c>
      <c r="BN51" s="42">
        <f t="shared" si="82"/>
        <v>3.8500000000052381E-4</v>
      </c>
      <c r="BO51" s="42">
        <f t="shared" si="82"/>
        <v>3.8499999999963563E-4</v>
      </c>
      <c r="BP51" s="42">
        <f t="shared" si="82"/>
        <v>3.8500000000052381E-4</v>
      </c>
      <c r="BQ51" s="42">
        <f t="shared" ref="BQ51:EB51" si="83">BQ52-BQ14</f>
        <v>3.8499999999963563E-4</v>
      </c>
      <c r="BR51" s="42">
        <f t="shared" si="83"/>
        <v>3.8500000000052381E-4</v>
      </c>
      <c r="BS51" s="42">
        <f t="shared" si="83"/>
        <v>1.8500000000010175E-4</v>
      </c>
      <c r="BT51" s="42">
        <f t="shared" si="83"/>
        <v>2.849999999994246E-4</v>
      </c>
      <c r="BU51" s="42">
        <f t="shared" si="83"/>
        <v>3.8499999999919154E-4</v>
      </c>
      <c r="BV51" s="42">
        <f t="shared" si="83"/>
        <v>9.9931538260866759E-3</v>
      </c>
      <c r="BW51" s="42">
        <f t="shared" si="83"/>
        <v>3.833322695652619E-3</v>
      </c>
      <c r="BX51" s="42">
        <f t="shared" si="83"/>
        <v>3.8500000000052381E-4</v>
      </c>
      <c r="BY51" s="42">
        <f t="shared" si="83"/>
        <v>3.8499999999963563E-4</v>
      </c>
      <c r="BZ51" s="42">
        <f t="shared" si="83"/>
        <v>4.6584843304348311E-2</v>
      </c>
      <c r="CA51" s="42">
        <f t="shared" si="83"/>
        <v>3.9584629478261135E-2</v>
      </c>
      <c r="CB51" s="42">
        <f t="shared" si="83"/>
        <v>5.0439348086956493E-2</v>
      </c>
      <c r="CC51" s="42">
        <f t="shared" si="83"/>
        <v>3.8499999999963563E-4</v>
      </c>
      <c r="CD51" s="42">
        <f t="shared" si="83"/>
        <v>3.850000000009679E-4</v>
      </c>
      <c r="CE51" s="42">
        <f t="shared" si="83"/>
        <v>0.10941386895652094</v>
      </c>
      <c r="CF51" s="42">
        <f t="shared" si="83"/>
        <v>0.10614794034782538</v>
      </c>
      <c r="CG51" s="42">
        <f t="shared" si="83"/>
        <v>0.20596705652173997</v>
      </c>
      <c r="CH51" s="42">
        <f t="shared" si="83"/>
        <v>3.8499999999963563E-4</v>
      </c>
      <c r="CI51" s="42">
        <f t="shared" si="83"/>
        <v>2.0511064782608557E-2</v>
      </c>
      <c r="CJ51" s="42">
        <f t="shared" si="83"/>
        <v>0.1194790259999996</v>
      </c>
      <c r="CK51" s="42">
        <f t="shared" si="83"/>
        <v>2.0367755739131077E-2</v>
      </c>
      <c r="CL51" s="42">
        <f t="shared" si="83"/>
        <v>9.3558420000006137E-3</v>
      </c>
      <c r="CM51" s="42">
        <f t="shared" si="83"/>
        <v>5.4223738260867904E-3</v>
      </c>
      <c r="CN51" s="42">
        <f t="shared" si="83"/>
        <v>1.6726497999999701E-2</v>
      </c>
      <c r="CO51" s="42">
        <f t="shared" si="83"/>
        <v>1.1355489999999691E-2</v>
      </c>
      <c r="CP51" s="42">
        <f t="shared" si="83"/>
        <v>1.3799999999974943E-4</v>
      </c>
      <c r="CQ51" s="42">
        <f t="shared" si="83"/>
        <v>2.1200000000121122E-4</v>
      </c>
      <c r="CR51" s="42">
        <f t="shared" si="83"/>
        <v>8.5053933478261179E-2</v>
      </c>
      <c r="CS51" s="42">
        <f t="shared" si="83"/>
        <v>3.8499999999874746E-4</v>
      </c>
      <c r="CT51" s="42">
        <f t="shared" si="83"/>
        <v>3.8499999999963563E-4</v>
      </c>
      <c r="CU51" s="42">
        <f t="shared" si="83"/>
        <v>3.8499999999963563E-4</v>
      </c>
      <c r="CV51" s="42">
        <f t="shared" si="83"/>
        <v>3.8499999999963563E-4</v>
      </c>
      <c r="CW51" s="42">
        <f t="shared" si="83"/>
        <v>3.8499999999963563E-4</v>
      </c>
      <c r="CX51" s="42">
        <f t="shared" si="83"/>
        <v>3.8499999999963563E-4</v>
      </c>
      <c r="CY51" s="42">
        <f t="shared" si="83"/>
        <v>3.8500000000007972E-4</v>
      </c>
      <c r="CZ51" s="42">
        <f t="shared" si="83"/>
        <v>3.8500000000007972E-4</v>
      </c>
      <c r="DA51" s="42">
        <f t="shared" si="83"/>
        <v>0.1940723483478255</v>
      </c>
      <c r="DB51" s="42">
        <f t="shared" si="83"/>
        <v>3.8499999999963563E-4</v>
      </c>
      <c r="DC51" s="42">
        <f t="shared" si="83"/>
        <v>3.8499999999963563E-4</v>
      </c>
      <c r="DD51" s="42">
        <f t="shared" si="83"/>
        <v>3.8500000000052381E-4</v>
      </c>
      <c r="DE51" s="42">
        <f t="shared" si="83"/>
        <v>3.8500000000052381E-4</v>
      </c>
      <c r="DF51" s="42">
        <f t="shared" si="83"/>
        <v>0.12053553200000078</v>
      </c>
      <c r="DG51" s="42">
        <f t="shared" si="83"/>
        <v>3.8500000000052381E-4</v>
      </c>
      <c r="DH51" s="42">
        <f t="shared" si="83"/>
        <v>3.8499999999963563E-4</v>
      </c>
      <c r="DI51" s="42">
        <f t="shared" si="83"/>
        <v>3.8499999999963563E-4</v>
      </c>
      <c r="DJ51" s="42">
        <f t="shared" si="83"/>
        <v>3.8499999999963563E-4</v>
      </c>
      <c r="DK51" s="42">
        <f t="shared" si="83"/>
        <v>0.12602013800000034</v>
      </c>
      <c r="DL51" s="42">
        <f t="shared" si="83"/>
        <v>0.10110084999999991</v>
      </c>
      <c r="DM51" s="42">
        <f t="shared" si="83"/>
        <v>0.11159389156521726</v>
      </c>
      <c r="DN51" s="42">
        <f t="shared" si="83"/>
        <v>0.19197739713043394</v>
      </c>
      <c r="DO51" s="42">
        <f t="shared" si="83"/>
        <v>0.17816463043478326</v>
      </c>
      <c r="DP51" s="42">
        <f t="shared" si="83"/>
        <v>2.131168243478232E-2</v>
      </c>
      <c r="DQ51" s="42">
        <f t="shared" si="83"/>
        <v>1.003299999999907E-2</v>
      </c>
      <c r="DR51" s="42">
        <f t="shared" si="83"/>
        <v>3.8499999999963563E-4</v>
      </c>
      <c r="DS51" s="42">
        <f t="shared" si="83"/>
        <v>3.8499999999963563E-4</v>
      </c>
      <c r="DT51" s="42">
        <f t="shared" si="83"/>
        <v>3.8500000000052381E-4</v>
      </c>
      <c r="DU51" s="42">
        <f t="shared" si="83"/>
        <v>3.8499999999963563E-4</v>
      </c>
      <c r="DV51" s="42">
        <f t="shared" si="83"/>
        <v>3.8499999999963563E-4</v>
      </c>
      <c r="DW51" s="42">
        <f t="shared" si="83"/>
        <v>3.8500000000052381E-4</v>
      </c>
      <c r="DX51" s="42">
        <f t="shared" si="83"/>
        <v>3.8500000000007972E-4</v>
      </c>
      <c r="DY51" s="42">
        <f t="shared" si="83"/>
        <v>3.8500000000052381E-4</v>
      </c>
      <c r="DZ51" s="42">
        <f t="shared" si="83"/>
        <v>0.19474999973913043</v>
      </c>
      <c r="EA51" s="42">
        <f t="shared" si="83"/>
        <v>0.2728378186956526</v>
      </c>
      <c r="EB51" s="42">
        <f t="shared" si="83"/>
        <v>1.0145289855068906E-2</v>
      </c>
      <c r="EC51" s="42">
        <f t="shared" ref="EC51:GN51" si="84">EC52-EC14</f>
        <v>2.2476505016722381E-2</v>
      </c>
      <c r="ED51" s="42">
        <f t="shared" si="84"/>
        <v>0.1103732308695653</v>
      </c>
      <c r="EE51" s="42">
        <f t="shared" si="84"/>
        <v>3.8500000000007972E-4</v>
      </c>
      <c r="EF51" s="42">
        <f t="shared" si="84"/>
        <v>3.8500000000007972E-4</v>
      </c>
      <c r="EG51" s="42">
        <f t="shared" si="84"/>
        <v>9.6640552608694641E-2</v>
      </c>
      <c r="EH51" s="42">
        <f t="shared" si="84"/>
        <v>0.23202872121739038</v>
      </c>
      <c r="EI51" s="42">
        <f t="shared" si="84"/>
        <v>3.8500000000007972E-4</v>
      </c>
      <c r="EJ51" s="42">
        <f t="shared" si="84"/>
        <v>3.8499999999985768E-4</v>
      </c>
      <c r="EK51" s="42">
        <f t="shared" si="84"/>
        <v>3.8500000000052381E-4</v>
      </c>
      <c r="EL51" s="42">
        <f t="shared" si="84"/>
        <v>3.8499999999963563E-4</v>
      </c>
      <c r="EM51" s="42">
        <f t="shared" si="84"/>
        <v>3.8500000000052381E-4</v>
      </c>
      <c r="EN51" s="42">
        <f t="shared" si="84"/>
        <v>3.8499999999963563E-4</v>
      </c>
      <c r="EO51" s="42">
        <f t="shared" si="84"/>
        <v>0.27408753200000024</v>
      </c>
      <c r="EP51" s="42">
        <f t="shared" si="84"/>
        <v>0.16861836443478229</v>
      </c>
      <c r="EQ51" s="42">
        <f t="shared" si="84"/>
        <v>0.10496240695652226</v>
      </c>
      <c r="ER51" s="42">
        <f t="shared" si="84"/>
        <v>0.10325081904347755</v>
      </c>
      <c r="ES51" s="42">
        <f t="shared" si="84"/>
        <v>3.8499999999963563E-4</v>
      </c>
      <c r="ET51" s="42">
        <f t="shared" si="84"/>
        <v>3.8500000000052381E-4</v>
      </c>
      <c r="EU51" s="42">
        <f t="shared" si="84"/>
        <v>3.8500000000052381E-4</v>
      </c>
      <c r="EV51" s="42">
        <f t="shared" si="84"/>
        <v>3.8499999999963563E-4</v>
      </c>
      <c r="EW51" s="42">
        <f t="shared" si="84"/>
        <v>3.8499999999963563E-4</v>
      </c>
      <c r="EX51" s="42">
        <f t="shared" si="84"/>
        <v>0.27837136626086956</v>
      </c>
      <c r="EY51" s="42">
        <f t="shared" si="84"/>
        <v>0.204290399304349</v>
      </c>
      <c r="EZ51" s="42">
        <f t="shared" si="84"/>
        <v>0.1849807520000013</v>
      </c>
      <c r="FA51" s="42">
        <f t="shared" si="84"/>
        <v>0.21266523226086953</v>
      </c>
      <c r="FB51" s="42">
        <f t="shared" si="84"/>
        <v>0.16520413965217351</v>
      </c>
      <c r="FC51" s="42">
        <f t="shared" si="84"/>
        <v>0.17679948617391261</v>
      </c>
      <c r="FD51" s="42">
        <f t="shared" si="84"/>
        <v>3.8499999999963563E-4</v>
      </c>
      <c r="FE51" s="42">
        <f t="shared" si="84"/>
        <v>3.9067940347825569E-2</v>
      </c>
      <c r="FF51" s="42">
        <f t="shared" si="84"/>
        <v>3.8500000000007972E-4</v>
      </c>
      <c r="FG51" s="42">
        <f t="shared" si="84"/>
        <v>3.8499999999874746E-4</v>
      </c>
      <c r="FH51" s="42">
        <f t="shared" si="84"/>
        <v>9.2121729217390147E-2</v>
      </c>
      <c r="FI51" s="42">
        <f t="shared" si="84"/>
        <v>0.24415255886956544</v>
      </c>
      <c r="FJ51" s="42">
        <f t="shared" si="84"/>
        <v>1.7398886956522031E-2</v>
      </c>
      <c r="FK51" s="42">
        <f t="shared" si="84"/>
        <v>2.767442446153856E-2</v>
      </c>
      <c r="FL51" s="42">
        <f t="shared" si="84"/>
        <v>1.1384999999999978E-2</v>
      </c>
      <c r="FM51" s="42">
        <f t="shared" si="84"/>
        <v>3.8499999999985768E-4</v>
      </c>
      <c r="FN51" s="42">
        <f t="shared" si="84"/>
        <v>3.8500000000007972E-4</v>
      </c>
      <c r="FO51" s="42">
        <f t="shared" si="84"/>
        <v>0.37293736799999877</v>
      </c>
      <c r="FP51" s="42">
        <f t="shared" si="84"/>
        <v>0.12575568199999854</v>
      </c>
      <c r="FQ51" s="42">
        <f t="shared" si="84"/>
        <v>5.3961529999999591E-2</v>
      </c>
      <c r="FR51" s="42">
        <f t="shared" si="84"/>
        <v>5.6988866000000193E-2</v>
      </c>
      <c r="FS51" s="42">
        <f t="shared" si="84"/>
        <v>0.12726427199999968</v>
      </c>
      <c r="FT51" s="42">
        <f t="shared" si="84"/>
        <v>3.8499999999963563E-4</v>
      </c>
      <c r="FU51" s="42">
        <f t="shared" si="84"/>
        <v>0.21897957400000045</v>
      </c>
      <c r="FV51" s="42">
        <f t="shared" si="84"/>
        <v>3.8499999999963563E-4</v>
      </c>
      <c r="FW51" s="42">
        <f t="shared" si="84"/>
        <v>3.8499999999963563E-4</v>
      </c>
      <c r="FX51" s="42">
        <f t="shared" si="84"/>
        <v>3.8499999999963563E-4</v>
      </c>
      <c r="FY51" s="42">
        <f t="shared" si="84"/>
        <v>3.8500000000052381E-4</v>
      </c>
      <c r="FZ51" s="42">
        <f t="shared" si="84"/>
        <v>3.8500000000052381E-4</v>
      </c>
      <c r="GA51" s="42">
        <f t="shared" si="84"/>
        <v>3.8499999999963563E-4</v>
      </c>
      <c r="GB51" s="42">
        <f t="shared" si="84"/>
        <v>0.25985344199999982</v>
      </c>
      <c r="GC51" s="42">
        <f t="shared" si="84"/>
        <v>3.8500000000052381E-4</v>
      </c>
      <c r="GD51" s="42">
        <f t="shared" si="84"/>
        <v>0.20436246399999991</v>
      </c>
      <c r="GE51" s="42">
        <f t="shared" si="84"/>
        <v>4.669439600000036E-2</v>
      </c>
      <c r="GF51" s="42">
        <f t="shared" si="84"/>
        <v>7.9302965999999309E-2</v>
      </c>
      <c r="GG51" s="42">
        <f t="shared" si="84"/>
        <v>9.9250933999999624E-2</v>
      </c>
      <c r="GH51" s="42">
        <f t="shared" si="84"/>
        <v>0.41233503799999927</v>
      </c>
      <c r="GI51" s="42">
        <f t="shared" si="84"/>
        <v>0.12181629200000099</v>
      </c>
      <c r="GJ51" s="42">
        <f t="shared" si="84"/>
        <v>0.3100595979999996</v>
      </c>
      <c r="GK51" s="42">
        <f t="shared" si="84"/>
        <v>0.18798862599999921</v>
      </c>
      <c r="GL51" s="42">
        <f t="shared" si="84"/>
        <v>0.53443458800000077</v>
      </c>
      <c r="GM51" s="42">
        <f t="shared" si="84"/>
        <v>0.5768463540000015</v>
      </c>
      <c r="GN51" s="42">
        <f t="shared" si="84"/>
        <v>3.8499999999963563E-4</v>
      </c>
      <c r="GO51" s="42">
        <f t="shared" ref="GO51:IZ51" si="85">GO52-GO14</f>
        <v>3.8499999999963563E-4</v>
      </c>
      <c r="GP51" s="42">
        <f t="shared" si="85"/>
        <v>0.10357812600000038</v>
      </c>
      <c r="GQ51" s="42">
        <f t="shared" si="85"/>
        <v>6.5279582000000502E-2</v>
      </c>
      <c r="GR51" s="42">
        <f t="shared" si="85"/>
        <v>0.11984364000000003</v>
      </c>
      <c r="GS51" s="42">
        <f t="shared" si="85"/>
        <v>8.950086399999968E-2</v>
      </c>
      <c r="GT51" s="42">
        <f t="shared" si="85"/>
        <v>8.4478031999998926E-2</v>
      </c>
      <c r="GU51" s="42">
        <f t="shared" si="85"/>
        <v>7.9502749999999622E-2</v>
      </c>
      <c r="GV51" s="42">
        <f t="shared" si="85"/>
        <v>0.10339057678260843</v>
      </c>
      <c r="GW51" s="42">
        <f t="shared" si="85"/>
        <v>6.9289720869565308E-2</v>
      </c>
      <c r="GX51" s="42">
        <f t="shared" si="85"/>
        <v>0.13598083495652169</v>
      </c>
      <c r="GY51" s="42">
        <f t="shared" si="85"/>
        <v>0.11783941147826127</v>
      </c>
      <c r="GZ51" s="42">
        <f t="shared" si="85"/>
        <v>3.8499999999963563E-4</v>
      </c>
      <c r="HA51" s="42">
        <f t="shared" si="85"/>
        <v>3.8499999999963563E-4</v>
      </c>
      <c r="HB51" s="42">
        <f t="shared" si="85"/>
        <v>3.8499999999963563E-4</v>
      </c>
      <c r="HC51" s="42">
        <f t="shared" si="85"/>
        <v>0.16669388826086973</v>
      </c>
      <c r="HD51" s="42">
        <f t="shared" si="85"/>
        <v>3.8500000000052381E-4</v>
      </c>
      <c r="HE51" s="42">
        <f t="shared" si="85"/>
        <v>3.8499999999963563E-4</v>
      </c>
      <c r="HF51" s="42">
        <f t="shared" si="85"/>
        <v>0.17145208339130402</v>
      </c>
      <c r="HG51" s="42">
        <f t="shared" si="85"/>
        <v>3.8500000000052381E-4</v>
      </c>
      <c r="HH51" s="42">
        <f t="shared" si="85"/>
        <v>3.8499999999963563E-4</v>
      </c>
      <c r="HI51" s="42">
        <f t="shared" si="85"/>
        <v>0.10705483000000005</v>
      </c>
      <c r="HJ51" s="42">
        <f t="shared" si="85"/>
        <v>3.8500000000052381E-4</v>
      </c>
      <c r="HK51" s="42">
        <f t="shared" si="85"/>
        <v>3.8500000000052381E-4</v>
      </c>
      <c r="HL51" s="42">
        <f t="shared" si="85"/>
        <v>0.1681882520000002</v>
      </c>
      <c r="HM51" s="42">
        <f t="shared" si="85"/>
        <v>3.8500000000052381E-4</v>
      </c>
      <c r="HN51" s="42">
        <f t="shared" si="85"/>
        <v>3.8499999999963563E-4</v>
      </c>
      <c r="HO51" s="42">
        <f t="shared" si="85"/>
        <v>3.8499999999963563E-4</v>
      </c>
      <c r="HP51" s="42">
        <f t="shared" si="85"/>
        <v>3.8500000000052381E-4</v>
      </c>
      <c r="HQ51" s="42">
        <f t="shared" si="85"/>
        <v>0.21565457200000004</v>
      </c>
      <c r="HR51" s="42">
        <f t="shared" si="85"/>
        <v>3.8500000000007972E-4</v>
      </c>
      <c r="HS51" s="42">
        <f t="shared" si="85"/>
        <v>0.18233032599999976</v>
      </c>
      <c r="HT51" s="42">
        <f t="shared" si="85"/>
        <v>3.8500000000052381E-4</v>
      </c>
      <c r="HU51" s="42">
        <f t="shared" si="85"/>
        <v>3.850000000009679E-4</v>
      </c>
      <c r="HV51" s="42">
        <f t="shared" si="85"/>
        <v>0.15564490999999858</v>
      </c>
      <c r="HW51" s="42">
        <f t="shared" si="85"/>
        <v>3.8500000000052381E-4</v>
      </c>
      <c r="HX51" s="42">
        <f t="shared" si="85"/>
        <v>3.8500000000052381E-4</v>
      </c>
      <c r="HY51" s="42">
        <f t="shared" si="85"/>
        <v>0.10691285200000067</v>
      </c>
      <c r="HZ51" s="42">
        <f t="shared" si="85"/>
        <v>3.8499999999963563E-4</v>
      </c>
      <c r="IA51" s="42">
        <f t="shared" si="85"/>
        <v>3.8500000000007972E-4</v>
      </c>
      <c r="IB51" s="42">
        <f t="shared" si="85"/>
        <v>0.14909950600000066</v>
      </c>
      <c r="IC51" s="42">
        <f t="shared" si="85"/>
        <v>9.1080873999998424E-2</v>
      </c>
      <c r="ID51" s="42">
        <f t="shared" si="85"/>
        <v>3.8500000000052381E-4</v>
      </c>
      <c r="IE51" s="42">
        <f t="shared" si="85"/>
        <v>3.8499999999963563E-4</v>
      </c>
      <c r="IF51" s="42">
        <f t="shared" si="85"/>
        <v>9.3639106000000361E-2</v>
      </c>
      <c r="IG51" s="42">
        <f t="shared" si="85"/>
        <v>9.665035799999977E-2</v>
      </c>
      <c r="IH51" s="42">
        <f t="shared" si="85"/>
        <v>3.8499999999985768E-4</v>
      </c>
      <c r="II51" s="42">
        <f t="shared" si="85"/>
        <v>3.8500000000007972E-4</v>
      </c>
      <c r="IJ51" s="42">
        <f t="shared" si="85"/>
        <v>3.8500000000007972E-4</v>
      </c>
      <c r="IK51" s="42">
        <f t="shared" si="85"/>
        <v>3.8500000000007972E-4</v>
      </c>
      <c r="IL51" s="42">
        <f t="shared" si="85"/>
        <v>3.8500000000007972E-4</v>
      </c>
      <c r="IM51" s="42">
        <f t="shared" si="85"/>
        <v>1.1493999179999994</v>
      </c>
      <c r="IN51" s="42">
        <f t="shared" si="85"/>
        <v>0.16734473600000044</v>
      </c>
      <c r="IO51" s="42">
        <f t="shared" si="85"/>
        <v>3.8499999999963563E-4</v>
      </c>
      <c r="IP51" s="42">
        <f t="shared" si="85"/>
        <v>0.1443735619999984</v>
      </c>
      <c r="IQ51" s="42">
        <f t="shared" si="85"/>
        <v>0.14404977999999957</v>
      </c>
      <c r="IR51" s="42">
        <f t="shared" si="85"/>
        <v>0.13796414000000023</v>
      </c>
      <c r="IS51" s="42">
        <f t="shared" si="85"/>
        <v>7.4342697999999707E-2</v>
      </c>
      <c r="IT51" s="42">
        <f t="shared" si="85"/>
        <v>0.18935876400000051</v>
      </c>
      <c r="IU51" s="42">
        <f t="shared" si="85"/>
        <v>0.16430039799999996</v>
      </c>
      <c r="IV51" s="42">
        <f t="shared" si="85"/>
        <v>7.0082117999999305E-2</v>
      </c>
      <c r="IW51" s="42">
        <f t="shared" si="85"/>
        <v>0.21298456799999954</v>
      </c>
      <c r="IX51" s="42">
        <f t="shared" si="85"/>
        <v>0.18043737999999898</v>
      </c>
      <c r="IY51" s="42">
        <f t="shared" si="85"/>
        <v>0.20954504799999984</v>
      </c>
      <c r="IZ51" s="42">
        <f t="shared" si="85"/>
        <v>3.8499999999963563E-4</v>
      </c>
      <c r="JA51" s="42">
        <f t="shared" ref="JA51:LL51" si="86">JA52-JA14</f>
        <v>0.27694699999999983</v>
      </c>
      <c r="JB51" s="42">
        <f t="shared" si="86"/>
        <v>4.6960082000000902E-2</v>
      </c>
      <c r="JC51" s="42">
        <f t="shared" si="86"/>
        <v>6.1543698000001257E-2</v>
      </c>
      <c r="JD51" s="42">
        <f t="shared" si="86"/>
        <v>3.8499999999963563E-4</v>
      </c>
      <c r="JE51" s="42">
        <f t="shared" si="86"/>
        <v>3.8499999999963563E-4</v>
      </c>
      <c r="JF51" s="42">
        <f t="shared" si="86"/>
        <v>3.8500000000052381E-4</v>
      </c>
      <c r="JG51" s="42">
        <f t="shared" si="86"/>
        <v>3.8499999999963563E-4</v>
      </c>
      <c r="JH51" s="42">
        <f t="shared" si="86"/>
        <v>3.8500000000052381E-4</v>
      </c>
      <c r="JI51" s="42">
        <f t="shared" si="86"/>
        <v>0.13467231199999929</v>
      </c>
      <c r="JJ51" s="42">
        <f t="shared" si="86"/>
        <v>3.8499999999963563E-4</v>
      </c>
      <c r="JK51" s="42">
        <f t="shared" si="86"/>
        <v>3.8499999999963563E-4</v>
      </c>
      <c r="JL51" s="42">
        <f t="shared" si="86"/>
        <v>3.8500000000052381E-4</v>
      </c>
      <c r="JM51" s="42">
        <f t="shared" si="86"/>
        <v>3.8499999999963563E-4</v>
      </c>
      <c r="JN51" s="42">
        <f t="shared" si="86"/>
        <v>3.8499999999963563E-4</v>
      </c>
      <c r="JO51" s="42">
        <f t="shared" si="86"/>
        <v>3.8499999999963563E-4</v>
      </c>
      <c r="JP51" s="42">
        <f t="shared" si="86"/>
        <v>3.8500000000052381E-4</v>
      </c>
      <c r="JQ51" s="42">
        <f t="shared" si="86"/>
        <v>3.8499999999963563E-4</v>
      </c>
      <c r="JR51" s="42">
        <f t="shared" si="86"/>
        <v>3.8500000000052381E-4</v>
      </c>
      <c r="JS51" s="42">
        <f t="shared" si="86"/>
        <v>0.12460291999999917</v>
      </c>
      <c r="JT51" s="42">
        <f t="shared" si="86"/>
        <v>3.8500000000052381E-4</v>
      </c>
      <c r="JU51" s="42">
        <f t="shared" si="86"/>
        <v>0.1902962420000005</v>
      </c>
      <c r="JV51" s="42">
        <f t="shared" si="86"/>
        <v>9.3700484000000195E-2</v>
      </c>
      <c r="JW51" s="42">
        <f t="shared" si="86"/>
        <v>3.8499999999963563E-4</v>
      </c>
      <c r="JX51" s="42">
        <f t="shared" si="86"/>
        <v>5.185594399999971E-2</v>
      </c>
      <c r="JY51" s="42">
        <f t="shared" si="86"/>
        <v>5.1951203999999862E-2</v>
      </c>
      <c r="JZ51" s="42">
        <f t="shared" si="86"/>
        <v>6.4279958000000192E-2</v>
      </c>
      <c r="KA51" s="42">
        <f t="shared" si="86"/>
        <v>6.2641865999999879E-2</v>
      </c>
      <c r="KB51" s="42">
        <f t="shared" si="86"/>
        <v>6.1815231999999831E-2</v>
      </c>
      <c r="KC51" s="42">
        <f t="shared" si="86"/>
        <v>7.0036172000000896E-2</v>
      </c>
      <c r="KD51" s="42">
        <f t="shared" si="86"/>
        <v>3.8499999999963563E-4</v>
      </c>
      <c r="KE51" s="42">
        <f t="shared" si="86"/>
        <v>4.1961832000000143E-2</v>
      </c>
      <c r="KF51" s="42">
        <f t="shared" si="86"/>
        <v>3.8690839999997451E-3</v>
      </c>
      <c r="KG51" s="42">
        <f t="shared" si="86"/>
        <v>1.0331998000000731E-2</v>
      </c>
      <c r="KH51" s="42">
        <f t="shared" si="86"/>
        <v>2.3486660000004989E-3</v>
      </c>
      <c r="KI51" s="42">
        <f t="shared" si="86"/>
        <v>6.9904999999999884E-2</v>
      </c>
      <c r="KJ51" s="42">
        <f t="shared" si="86"/>
        <v>3.8499999999963563E-4</v>
      </c>
      <c r="KK51" s="42">
        <f t="shared" si="86"/>
        <v>3.7394999999999179E-2</v>
      </c>
      <c r="KL51" s="42">
        <f t="shared" si="86"/>
        <v>3.8499999999874746E-4</v>
      </c>
      <c r="KM51" s="42">
        <f t="shared" si="86"/>
        <v>3.8500000000007972E-4</v>
      </c>
      <c r="KN51" s="42">
        <f t="shared" si="86"/>
        <v>3.8500000000007972E-4</v>
      </c>
      <c r="KO51" s="42">
        <f t="shared" si="86"/>
        <v>3.8499999999985768E-4</v>
      </c>
      <c r="KP51" s="42">
        <f t="shared" si="86"/>
        <v>3.8500000000007972E-4</v>
      </c>
      <c r="KQ51" s="42">
        <f t="shared" si="86"/>
        <v>3.8500000000007972E-4</v>
      </c>
      <c r="KR51" s="42">
        <f t="shared" si="86"/>
        <v>3.8500000000007972E-4</v>
      </c>
      <c r="KS51" s="42">
        <f t="shared" si="86"/>
        <v>3.8500000000007972E-4</v>
      </c>
      <c r="KT51" s="42">
        <f t="shared" si="86"/>
        <v>3.8500000000007972E-4</v>
      </c>
      <c r="KU51" s="42">
        <f t="shared" si="86"/>
        <v>3.8500000000007972E-4</v>
      </c>
      <c r="KV51" s="42">
        <f t="shared" si="86"/>
        <v>3.8500000000007972E-4</v>
      </c>
      <c r="KW51" s="42">
        <f t="shared" si="86"/>
        <v>3.8500000000007972E-4</v>
      </c>
      <c r="KX51" s="42">
        <f t="shared" si="86"/>
        <v>3.8500000000007972E-4</v>
      </c>
      <c r="KY51" s="42">
        <f t="shared" si="86"/>
        <v>3.8499999999963563E-4</v>
      </c>
      <c r="KZ51" s="42">
        <f t="shared" si="86"/>
        <v>3.8500000000007972E-4</v>
      </c>
      <c r="LA51" s="42">
        <f t="shared" si="86"/>
        <v>3.8499999999985768E-4</v>
      </c>
      <c r="LB51" s="42">
        <f t="shared" si="86"/>
        <v>3.8499999999985768E-4</v>
      </c>
      <c r="LC51" s="42">
        <f t="shared" si="86"/>
        <v>3.8499999999985768E-4</v>
      </c>
      <c r="LD51" s="42">
        <f t="shared" si="86"/>
        <v>3.8500000000007972E-4</v>
      </c>
      <c r="LE51" s="42">
        <f t="shared" si="86"/>
        <v>3.8500000000007972E-4</v>
      </c>
      <c r="LF51" s="42">
        <f t="shared" si="86"/>
        <v>3.8499999999963563E-4</v>
      </c>
      <c r="LG51" s="42">
        <f t="shared" si="86"/>
        <v>3.8499999999963563E-4</v>
      </c>
      <c r="LH51" s="42">
        <f t="shared" si="86"/>
        <v>3.8499999999963563E-4</v>
      </c>
      <c r="LI51" s="42">
        <f t="shared" si="86"/>
        <v>4.4077097999998927E-2</v>
      </c>
      <c r="LJ51" s="42">
        <f t="shared" si="86"/>
        <v>3.8499999999963563E-4</v>
      </c>
      <c r="LK51" s="42">
        <f t="shared" si="86"/>
        <v>3.8500000000007972E-4</v>
      </c>
      <c r="LL51" s="42">
        <f t="shared" si="86"/>
        <v>3.8499999999963563E-4</v>
      </c>
      <c r="LM51" s="42">
        <f t="shared" ref="LM51:ND51" si="87">LM52-LM14</f>
        <v>3.8500000000052381E-4</v>
      </c>
      <c r="LN51" s="42">
        <f t="shared" si="87"/>
        <v>3.8500000000007972E-4</v>
      </c>
      <c r="LO51" s="42">
        <f t="shared" si="87"/>
        <v>3.8500000000007972E-4</v>
      </c>
      <c r="LP51" s="42">
        <f t="shared" si="87"/>
        <v>3.8499999999985768E-4</v>
      </c>
      <c r="LQ51" s="42">
        <f t="shared" si="87"/>
        <v>3.8499999999985768E-4</v>
      </c>
      <c r="LR51" s="42">
        <f t="shared" si="87"/>
        <v>3.8500000000007972E-4</v>
      </c>
      <c r="LS51" s="42">
        <f t="shared" si="87"/>
        <v>3.8499999999963563E-4</v>
      </c>
      <c r="LT51" s="42">
        <f t="shared" si="87"/>
        <v>3.8499999999963563E-4</v>
      </c>
      <c r="LU51" s="42">
        <f t="shared" si="87"/>
        <v>5.7279838434783237E-2</v>
      </c>
      <c r="LV51" s="42">
        <f t="shared" si="87"/>
        <v>3.8500000000052381E-4</v>
      </c>
      <c r="LW51" s="42">
        <f t="shared" si="87"/>
        <v>3.8500000000052381E-4</v>
      </c>
      <c r="LX51" s="42">
        <f t="shared" si="87"/>
        <v>5.4176264086957637E-2</v>
      </c>
      <c r="LY51" s="42">
        <f t="shared" si="87"/>
        <v>3.8500000000052381E-4</v>
      </c>
      <c r="LZ51" s="42">
        <f t="shared" si="87"/>
        <v>3.8500000000052381E-4</v>
      </c>
      <c r="MA51" s="42">
        <f t="shared" si="87"/>
        <v>3.8499999999963563E-4</v>
      </c>
      <c r="MB51" s="42">
        <f t="shared" si="87"/>
        <v>3.8499999999963563E-4</v>
      </c>
      <c r="MC51" s="42">
        <f t="shared" si="87"/>
        <v>3.8499999999963563E-4</v>
      </c>
      <c r="MD51" s="42">
        <f t="shared" si="87"/>
        <v>3.8499999999963563E-4</v>
      </c>
      <c r="ME51" s="42">
        <f t="shared" si="87"/>
        <v>3.8500000000007972E-4</v>
      </c>
      <c r="MF51" s="42">
        <f t="shared" si="87"/>
        <v>3.8500000000007972E-4</v>
      </c>
      <c r="MG51" s="42">
        <f t="shared" si="87"/>
        <v>8.6479440869560165E-3</v>
      </c>
      <c r="MH51" s="42">
        <f t="shared" si="87"/>
        <v>3.7968012260870765E-2</v>
      </c>
      <c r="MI51" s="42">
        <f t="shared" si="87"/>
        <v>0.54271934782608788</v>
      </c>
      <c r="MJ51" s="42">
        <f t="shared" si="87"/>
        <v>2.8499999999986869E-4</v>
      </c>
      <c r="MK51" s="42">
        <f t="shared" si="87"/>
        <v>2.8499999999898051E-4</v>
      </c>
      <c r="ML51" s="42">
        <f t="shared" si="87"/>
        <v>2.8499999999986869E-4</v>
      </c>
      <c r="MM51" s="42">
        <f t="shared" si="87"/>
        <v>3.8500000000052381E-4</v>
      </c>
      <c r="MN51" s="42">
        <f t="shared" si="87"/>
        <v>3.8499999999985768E-4</v>
      </c>
      <c r="MO51" s="42">
        <f t="shared" si="87"/>
        <v>3.8499999999985768E-4</v>
      </c>
      <c r="MP51" s="42">
        <f t="shared" si="87"/>
        <v>3.8500000000007972E-4</v>
      </c>
      <c r="MQ51" s="42">
        <f t="shared" si="87"/>
        <v>3.8500000000007972E-4</v>
      </c>
      <c r="MR51" s="42">
        <f t="shared" si="87"/>
        <v>2.8499999999986869E-4</v>
      </c>
      <c r="MS51" s="42">
        <f t="shared" si="87"/>
        <v>3.8500000000007972E-4</v>
      </c>
      <c r="MT51" s="42">
        <f t="shared" si="87"/>
        <v>3.0076683826086636E-2</v>
      </c>
      <c r="MU51" s="42">
        <f t="shared" si="87"/>
        <v>3.8500000000007972E-4</v>
      </c>
      <c r="MV51" s="42">
        <f t="shared" si="87"/>
        <v>1.456438000000837E-3</v>
      </c>
      <c r="MW51" s="42">
        <f t="shared" si="87"/>
        <v>3.5356000000000165E-2</v>
      </c>
      <c r="MX51" s="42">
        <f t="shared" si="87"/>
        <v>1.9641043478261011E-2</v>
      </c>
      <c r="MY51" s="42">
        <f t="shared" si="87"/>
        <v>3.8500000000007972E-4</v>
      </c>
      <c r="MZ51" s="42">
        <f t="shared" si="87"/>
        <v>3.8499999999985768E-4</v>
      </c>
      <c r="NA51" s="42">
        <f t="shared" si="87"/>
        <v>3.9616389897436211E-2</v>
      </c>
      <c r="NB51" s="42">
        <f t="shared" si="87"/>
        <v>9.5676086956526518E-3</v>
      </c>
      <c r="NC51" s="42">
        <f t="shared" si="87"/>
        <v>3.8499999999963563E-4</v>
      </c>
      <c r="ND51" s="42">
        <f t="shared" si="87"/>
        <v>6.4669552086956905E-2</v>
      </c>
      <c r="NE51" s="41"/>
    </row>
    <row r="52" spans="1:375" hidden="1">
      <c r="C52" s="1" t="s">
        <v>409</v>
      </c>
      <c r="D52" s="1">
        <v>4.2576000000000001</v>
      </c>
      <c r="E52" s="1">
        <v>4.9545000000000003</v>
      </c>
      <c r="F52" s="1">
        <v>4.9642999999999997</v>
      </c>
      <c r="G52" s="1">
        <v>4.8343000000000007</v>
      </c>
      <c r="H52" s="1">
        <v>4.9268000000000001</v>
      </c>
      <c r="I52" s="1">
        <v>4.7051999999999996</v>
      </c>
      <c r="J52" s="1">
        <v>4.9366000000000003</v>
      </c>
      <c r="K52" s="1">
        <v>4.8847000000000005</v>
      </c>
      <c r="L52" s="1">
        <v>4.9989999999999997</v>
      </c>
      <c r="M52" s="1">
        <v>4.9645000000000001</v>
      </c>
      <c r="N52" s="1">
        <v>4.8</v>
      </c>
      <c r="O52" s="1">
        <v>4.2054999999999998</v>
      </c>
      <c r="P52" s="1">
        <v>4.1284000000000001</v>
      </c>
      <c r="Q52" s="1">
        <v>4.9208999999999996</v>
      </c>
      <c r="R52" s="1">
        <v>4.5752999999999995</v>
      </c>
      <c r="S52" s="1">
        <v>4.2786999999999997</v>
      </c>
      <c r="T52" s="1">
        <v>4.9899000000000004</v>
      </c>
      <c r="U52" s="1">
        <v>4.6706999999999992</v>
      </c>
      <c r="V52" s="1">
        <v>4.9531999999999998</v>
      </c>
      <c r="W52" s="1">
        <v>4.5318999999999994</v>
      </c>
      <c r="X52" s="1">
        <v>4.8605999999999998</v>
      </c>
      <c r="Y52" s="1">
        <v>4.9401999999999999</v>
      </c>
      <c r="Z52" s="1">
        <v>4.4703999999999997</v>
      </c>
      <c r="AA52" s="1">
        <v>5.0316000000000001</v>
      </c>
      <c r="AB52" s="1">
        <v>5.0614999999999997</v>
      </c>
      <c r="AC52" s="1">
        <v>4.9569000000000001</v>
      </c>
      <c r="AD52" s="1">
        <v>5.0191999999999997</v>
      </c>
      <c r="AE52" s="1">
        <v>5.0371999999999995</v>
      </c>
      <c r="AF52" s="1">
        <v>4.9238999999999997</v>
      </c>
      <c r="AG52" s="1">
        <v>5.2730999999999995</v>
      </c>
      <c r="AH52" s="1">
        <v>1.4159333333333333</v>
      </c>
      <c r="AI52" s="1">
        <v>1.4523833333333334</v>
      </c>
      <c r="AJ52" s="1">
        <v>4.3251999999999997</v>
      </c>
      <c r="AK52" s="1">
        <v>3.8641000000000001</v>
      </c>
      <c r="AL52" s="1">
        <v>3.8177999999999996</v>
      </c>
      <c r="AM52" s="1">
        <v>4.1424000000000003</v>
      </c>
      <c r="AN52" s="1">
        <v>5</v>
      </c>
      <c r="AO52" s="1">
        <v>4.8939000000000004</v>
      </c>
      <c r="AP52" s="1">
        <v>5.0094000000000003</v>
      </c>
      <c r="AQ52" s="1">
        <v>5.3018999999999998</v>
      </c>
      <c r="AR52" s="1">
        <v>4.9999999999999991</v>
      </c>
      <c r="AS52" s="1">
        <v>1.0935333333333332</v>
      </c>
      <c r="AT52" s="1">
        <v>5.4554999999999998</v>
      </c>
      <c r="AU52" s="1">
        <v>4.7869000000000002</v>
      </c>
      <c r="AV52" s="1">
        <v>5.3928999999999991</v>
      </c>
      <c r="AW52" s="1">
        <v>4.9608999999999996</v>
      </c>
      <c r="AX52" s="1">
        <v>4.8884999999999996</v>
      </c>
      <c r="AY52" s="1">
        <v>4.0161999999999995</v>
      </c>
      <c r="AZ52" s="1">
        <v>5.2198999999999991</v>
      </c>
      <c r="BA52" s="1">
        <v>4.8</v>
      </c>
      <c r="BB52" s="1">
        <v>5.4123000000000001</v>
      </c>
      <c r="BC52" s="1">
        <v>4.7999999999999989</v>
      </c>
      <c r="BD52" s="1">
        <v>5.0236999999999998</v>
      </c>
      <c r="BE52" s="1">
        <v>4.7999999999999989</v>
      </c>
      <c r="BF52" s="1">
        <v>5</v>
      </c>
      <c r="BG52" s="1">
        <v>4.8162000000000003</v>
      </c>
      <c r="BH52" s="1">
        <v>4.8</v>
      </c>
      <c r="BI52" s="1">
        <v>4.8</v>
      </c>
      <c r="BJ52" s="1">
        <v>4.8</v>
      </c>
      <c r="BK52" s="1">
        <v>4.8000000000000007</v>
      </c>
      <c r="BL52" s="1">
        <v>4.8000000000000007</v>
      </c>
      <c r="BM52" s="1">
        <v>4.9898999999999996</v>
      </c>
      <c r="BN52" s="1">
        <v>4.8857000000000008</v>
      </c>
      <c r="BO52" s="1">
        <v>4.8</v>
      </c>
      <c r="BP52" s="1">
        <v>4.8000000000000007</v>
      </c>
      <c r="BQ52" s="1">
        <v>4.8</v>
      </c>
      <c r="BR52" s="1">
        <v>5</v>
      </c>
      <c r="BS52" s="1">
        <v>5</v>
      </c>
      <c r="BT52" s="1">
        <v>3.496</v>
      </c>
      <c r="BU52" s="1">
        <v>3.6284999999999998</v>
      </c>
      <c r="BV52" s="1">
        <v>4.8182999999999989</v>
      </c>
      <c r="BW52" s="1">
        <v>4.2006999999999994</v>
      </c>
      <c r="BX52" s="1">
        <v>4.95</v>
      </c>
      <c r="BY52" s="1">
        <v>4.95</v>
      </c>
      <c r="BZ52" s="1">
        <v>4.9499999999999993</v>
      </c>
      <c r="CA52" s="1">
        <v>4.7048000000000005</v>
      </c>
      <c r="CB52" s="1">
        <v>4.95</v>
      </c>
      <c r="CC52" s="1">
        <v>4.95</v>
      </c>
      <c r="CD52" s="1">
        <v>3.7493000000000012</v>
      </c>
      <c r="CE52" s="1">
        <v>4.9499999999999993</v>
      </c>
      <c r="CF52" s="1">
        <v>4.95</v>
      </c>
      <c r="CG52" s="1">
        <v>4.1920000000000011</v>
      </c>
      <c r="CH52" s="1">
        <v>4.9770000000000003</v>
      </c>
      <c r="CI52" s="1">
        <v>5</v>
      </c>
      <c r="CJ52" s="1">
        <v>4.5263999999999998</v>
      </c>
      <c r="CK52" s="1">
        <v>4.7237999999999998</v>
      </c>
      <c r="CL52" s="1">
        <v>4.8</v>
      </c>
      <c r="CM52" s="1">
        <v>4.0056999999999992</v>
      </c>
      <c r="CN52" s="1">
        <v>4.1397000000000004</v>
      </c>
      <c r="CO52" s="1">
        <v>4.0736000000000008</v>
      </c>
      <c r="CP52" s="1">
        <v>5.0208000000000004</v>
      </c>
      <c r="CQ52" s="1">
        <v>5.0030000000000001</v>
      </c>
      <c r="CR52" s="1">
        <v>4.6694000000000004</v>
      </c>
      <c r="CS52" s="1">
        <v>4.5986000000000002</v>
      </c>
      <c r="CT52" s="1">
        <v>4.4790000000000001</v>
      </c>
      <c r="CU52" s="1">
        <v>4.1890000000000001</v>
      </c>
      <c r="CV52" s="1">
        <v>4.3632</v>
      </c>
      <c r="CW52" s="1">
        <v>4.1027000000000005</v>
      </c>
      <c r="CX52" s="1">
        <v>4.0576999999999996</v>
      </c>
      <c r="CY52" s="1">
        <v>1.3316333333333334</v>
      </c>
      <c r="CZ52" s="1">
        <v>1.3475000000000001</v>
      </c>
      <c r="DA52" s="1">
        <v>5</v>
      </c>
      <c r="DB52" s="1">
        <v>4.0004999999999997</v>
      </c>
      <c r="DC52" s="1">
        <v>4.8000000000000007</v>
      </c>
      <c r="DD52" s="1">
        <v>4.8</v>
      </c>
      <c r="DE52" s="1">
        <v>4.2123999999999997</v>
      </c>
      <c r="DF52" s="1">
        <v>5</v>
      </c>
      <c r="DG52" s="1">
        <v>4.4414999999999996</v>
      </c>
      <c r="DH52" s="1">
        <v>4.5701000000000001</v>
      </c>
      <c r="DI52" s="1">
        <v>4.2594999999999992</v>
      </c>
      <c r="DJ52" s="1">
        <v>4.4445999999999994</v>
      </c>
      <c r="DK52" s="1">
        <v>4.2337000000000007</v>
      </c>
      <c r="DL52" s="1">
        <v>5</v>
      </c>
      <c r="DM52" s="1">
        <v>4.3334000000000001</v>
      </c>
      <c r="DN52" s="1">
        <v>4.7064999999999992</v>
      </c>
      <c r="DO52" s="1">
        <v>4.6697000000000006</v>
      </c>
      <c r="DP52" s="1">
        <v>5</v>
      </c>
      <c r="DQ52" s="1">
        <v>4.947000000000001</v>
      </c>
      <c r="DR52" s="1">
        <v>4.9999999999999991</v>
      </c>
      <c r="DS52" s="1">
        <v>4.9000000000000004</v>
      </c>
      <c r="DT52" s="1">
        <v>4.9721000000000002</v>
      </c>
      <c r="DU52" s="1">
        <v>4.8</v>
      </c>
      <c r="DV52" s="1">
        <v>4.944</v>
      </c>
      <c r="DW52" s="1">
        <v>4.8168999999999995</v>
      </c>
      <c r="DX52" s="1">
        <v>1.3341666666666701</v>
      </c>
      <c r="DY52" s="1">
        <v>4.9845999999999995</v>
      </c>
      <c r="DZ52" s="1">
        <v>4.7668999999999997</v>
      </c>
      <c r="EA52" s="1">
        <v>4.7633000000000001</v>
      </c>
      <c r="EB52" s="1">
        <v>1.3527166666666632</v>
      </c>
      <c r="EC52" s="1">
        <v>1.4356717948717947</v>
      </c>
      <c r="ED52" s="1">
        <v>4.7999999999999989</v>
      </c>
      <c r="EE52" s="1">
        <v>1.4247935897435897</v>
      </c>
      <c r="EF52" s="1">
        <v>1.428278205128205</v>
      </c>
      <c r="EG52" s="1">
        <v>4.8</v>
      </c>
      <c r="EH52" s="1">
        <v>4.8</v>
      </c>
      <c r="EI52" s="1">
        <v>1.5239435897435896</v>
      </c>
      <c r="EJ52" s="1">
        <v>1.4347089743589745</v>
      </c>
      <c r="EK52" s="1">
        <v>5.2393000000000001</v>
      </c>
      <c r="EL52" s="1">
        <v>4.8000000000000007</v>
      </c>
      <c r="EM52" s="1">
        <v>4.8</v>
      </c>
      <c r="EN52" s="1">
        <v>4.8</v>
      </c>
      <c r="EO52" s="1">
        <v>4.8</v>
      </c>
      <c r="EP52" s="1">
        <v>4.7999999999999989</v>
      </c>
      <c r="EQ52" s="1">
        <v>4.9653999999999998</v>
      </c>
      <c r="ER52" s="1">
        <v>4.4219999999999997</v>
      </c>
      <c r="ES52" s="1">
        <v>5</v>
      </c>
      <c r="ET52" s="1">
        <v>4.8272000000000004</v>
      </c>
      <c r="EU52" s="1">
        <v>4.8023999999999996</v>
      </c>
      <c r="EV52" s="1">
        <v>4.7681000000000004</v>
      </c>
      <c r="EW52" s="1">
        <v>5.04</v>
      </c>
      <c r="EX52" s="1">
        <v>4.8052999999999999</v>
      </c>
      <c r="EY52" s="1">
        <v>4.3680000000000003</v>
      </c>
      <c r="EZ52" s="1">
        <v>4.6463000000000001</v>
      </c>
      <c r="FA52" s="1">
        <v>4.6288</v>
      </c>
      <c r="FB52" s="1">
        <v>4.6628999999999996</v>
      </c>
      <c r="FC52" s="1">
        <v>5</v>
      </c>
      <c r="FD52" s="1">
        <v>3.8232999999999993</v>
      </c>
      <c r="FE52" s="1">
        <v>5</v>
      </c>
      <c r="FF52" s="1">
        <v>3.5790000000000006</v>
      </c>
      <c r="FG52" s="1">
        <v>3.6201000000000008</v>
      </c>
      <c r="FH52" s="1">
        <v>4.3457999999999997</v>
      </c>
      <c r="FI52" s="1">
        <v>4.9588000000000001</v>
      </c>
      <c r="FJ52" s="1">
        <v>3.7356999999999991</v>
      </c>
      <c r="FK52" s="1">
        <v>1.4286615384615384</v>
      </c>
      <c r="FL52" s="1">
        <v>1.5645461538461538</v>
      </c>
      <c r="FM52" s="1">
        <v>1.450476923076923</v>
      </c>
      <c r="FN52" s="1">
        <v>1.451570512820513</v>
      </c>
      <c r="FO52" s="1">
        <v>4.9382000000000001</v>
      </c>
      <c r="FP52" s="1">
        <v>4.2436999999999996</v>
      </c>
      <c r="FQ52" s="1">
        <v>4.5266999999999999</v>
      </c>
      <c r="FR52" s="1">
        <v>4.3459000000000003</v>
      </c>
      <c r="FS52" s="1">
        <v>5</v>
      </c>
      <c r="FT52" s="1">
        <v>4.8</v>
      </c>
      <c r="FU52" s="1">
        <v>4.9000000000000004</v>
      </c>
      <c r="FV52" s="1">
        <v>4.8</v>
      </c>
      <c r="FW52" s="1">
        <v>4.8</v>
      </c>
      <c r="FX52" s="1">
        <v>4.8000000000000007</v>
      </c>
      <c r="FY52" s="1">
        <v>4.9140000000000006</v>
      </c>
      <c r="FZ52" s="1">
        <v>4.8</v>
      </c>
      <c r="GA52" s="1">
        <v>4.6898</v>
      </c>
      <c r="GB52" s="1">
        <v>4.7642999999999995</v>
      </c>
      <c r="GC52" s="1">
        <v>4.8</v>
      </c>
      <c r="GD52" s="1">
        <v>5.7453000000000003</v>
      </c>
      <c r="GE52" s="1">
        <v>5.1714000000000002</v>
      </c>
      <c r="GF52" s="1">
        <v>5.5709999999999997</v>
      </c>
      <c r="GG52" s="1">
        <v>5</v>
      </c>
      <c r="GH52" s="1">
        <v>4.9032999999999998</v>
      </c>
      <c r="GI52" s="1">
        <v>5.0000000000000009</v>
      </c>
      <c r="GJ52" s="1">
        <v>4.9955999999999996</v>
      </c>
      <c r="GK52" s="1">
        <v>4.6574999999999998</v>
      </c>
      <c r="GL52" s="1">
        <v>4.6959</v>
      </c>
      <c r="GM52" s="1">
        <v>4.53</v>
      </c>
      <c r="GN52" s="1">
        <v>5.1133999999999995</v>
      </c>
      <c r="GO52" s="1">
        <v>4.8000000000000007</v>
      </c>
      <c r="GP52" s="1">
        <v>4.9828000000000001</v>
      </c>
      <c r="GQ52" s="1">
        <v>4.8000000000000007</v>
      </c>
      <c r="GR52" s="1">
        <v>4.2937000000000003</v>
      </c>
      <c r="GS52" s="1">
        <v>5.7967999999999993</v>
      </c>
      <c r="GT52" s="1">
        <v>4.8000000000000007</v>
      </c>
      <c r="GU52" s="1">
        <v>4.7999999999999989</v>
      </c>
      <c r="GV52" s="1">
        <v>4.7999999999999989</v>
      </c>
      <c r="GW52" s="1">
        <v>4.8000000000000007</v>
      </c>
      <c r="GX52" s="1">
        <v>4.8</v>
      </c>
      <c r="GY52" s="1">
        <v>4.8000000000000007</v>
      </c>
      <c r="GZ52" s="1">
        <v>5.0760000000000005</v>
      </c>
      <c r="HA52" s="1">
        <v>5.5765000000000002</v>
      </c>
      <c r="HB52" s="1">
        <v>4.8000000000000007</v>
      </c>
      <c r="HC52" s="1">
        <v>5</v>
      </c>
      <c r="HD52" s="1">
        <v>4.8254000000000001</v>
      </c>
      <c r="HE52" s="1">
        <v>4.3232999999999997</v>
      </c>
      <c r="HF52" s="1">
        <v>5</v>
      </c>
      <c r="HG52" s="1">
        <v>5</v>
      </c>
      <c r="HH52" s="1">
        <v>4.6651000000000007</v>
      </c>
      <c r="HI52" s="1">
        <v>4.6173999999999999</v>
      </c>
      <c r="HJ52" s="1">
        <v>4.3129999999999997</v>
      </c>
      <c r="HK52" s="1">
        <v>4.9450000000000003</v>
      </c>
      <c r="HL52" s="1">
        <v>4.6575999999999995</v>
      </c>
      <c r="HM52" s="1">
        <v>4.9484000000000004</v>
      </c>
      <c r="HN52" s="1">
        <v>4.95</v>
      </c>
      <c r="HO52" s="1">
        <v>4.95</v>
      </c>
      <c r="HP52" s="1">
        <v>4.5432999999999995</v>
      </c>
      <c r="HQ52" s="1">
        <v>5</v>
      </c>
      <c r="HR52" s="1">
        <v>3.8759999999999999</v>
      </c>
      <c r="HS52" s="1">
        <v>4.1150000000000002</v>
      </c>
      <c r="HT52" s="1">
        <v>4.8</v>
      </c>
      <c r="HU52" s="1">
        <v>3.8878999999999992</v>
      </c>
      <c r="HV52" s="1">
        <v>5</v>
      </c>
      <c r="HW52" s="1">
        <v>4.8</v>
      </c>
      <c r="HX52" s="1">
        <v>4.9852999999999996</v>
      </c>
      <c r="HY52" s="1">
        <v>4.8000000000000007</v>
      </c>
      <c r="HZ52" s="1">
        <v>4.8</v>
      </c>
      <c r="IA52" s="1">
        <v>3.9590000000000001</v>
      </c>
      <c r="IB52" s="1">
        <v>4.6408000000000005</v>
      </c>
      <c r="IC52" s="1">
        <v>4.8</v>
      </c>
      <c r="ID52" s="1">
        <v>4.0103999999999997</v>
      </c>
      <c r="IE52" s="1">
        <v>4.1502999999999997</v>
      </c>
      <c r="IF52" s="1">
        <v>4.8364999999999991</v>
      </c>
      <c r="IG52" s="1">
        <v>4.8829000000000002</v>
      </c>
      <c r="IH52" s="1">
        <v>1.4883833333333334</v>
      </c>
      <c r="II52" s="1">
        <v>1.4306333333333332</v>
      </c>
      <c r="IJ52" s="1">
        <v>1.4168166666666666</v>
      </c>
      <c r="IK52" s="1">
        <v>1.3993961538461539</v>
      </c>
      <c r="IL52" s="1">
        <v>1.4026025641025641</v>
      </c>
      <c r="IM52" s="1">
        <v>4.6921999999999997</v>
      </c>
      <c r="IN52" s="1">
        <v>4.9000000000000004</v>
      </c>
      <c r="IO52" s="1">
        <v>4.8000000000000007</v>
      </c>
      <c r="IP52" s="1">
        <v>4.5721999999999996</v>
      </c>
      <c r="IQ52" s="1">
        <v>4.8000000000000007</v>
      </c>
      <c r="IR52" s="1">
        <v>4.7999999999999989</v>
      </c>
      <c r="IS52" s="1">
        <v>4.2904999999999998</v>
      </c>
      <c r="IT52" s="1">
        <v>4.8</v>
      </c>
      <c r="IU52" s="1">
        <v>4.7762000000000002</v>
      </c>
      <c r="IV52" s="1">
        <v>4.2295999999999996</v>
      </c>
      <c r="IW52" s="1">
        <v>4.8000000000000007</v>
      </c>
      <c r="IX52" s="1">
        <v>5</v>
      </c>
      <c r="IY52" s="1">
        <v>4.5704000000000002</v>
      </c>
      <c r="IZ52" s="1">
        <v>4.8</v>
      </c>
      <c r="JA52" s="1">
        <v>4.6399999999999997</v>
      </c>
      <c r="JB52" s="1">
        <v>4.3238000000000003</v>
      </c>
      <c r="JC52" s="1">
        <v>4.8</v>
      </c>
      <c r="JD52" s="1">
        <v>4.8</v>
      </c>
      <c r="JE52" s="1">
        <v>4.7999999999999989</v>
      </c>
      <c r="JF52" s="1">
        <v>4.8000000000000007</v>
      </c>
      <c r="JG52" s="1">
        <v>4.8</v>
      </c>
      <c r="JH52" s="1">
        <v>4.8961999999999994</v>
      </c>
      <c r="JI52" s="1">
        <v>4.8</v>
      </c>
      <c r="JJ52" s="1">
        <v>5.0434000000000001</v>
      </c>
      <c r="JK52" s="1">
        <v>4.8</v>
      </c>
      <c r="JL52" s="1">
        <v>4.8</v>
      </c>
      <c r="JM52" s="1">
        <v>5.0027999999999997</v>
      </c>
      <c r="JN52" s="1">
        <v>4.9772999999999996</v>
      </c>
      <c r="JO52" s="1">
        <v>4.9624999999999995</v>
      </c>
      <c r="JP52" s="1">
        <v>5.3977000000000004</v>
      </c>
      <c r="JQ52" s="1">
        <v>4.8000000000000007</v>
      </c>
      <c r="JR52" s="1">
        <v>4.4828000000000001</v>
      </c>
      <c r="JS52" s="1">
        <v>4.4986999999999995</v>
      </c>
      <c r="JT52" s="1">
        <v>4.1626000000000003</v>
      </c>
      <c r="JU52" s="1">
        <v>4.7264999999999997</v>
      </c>
      <c r="JV52" s="1">
        <v>4.0404999999999998</v>
      </c>
      <c r="JW52" s="1">
        <v>4.3105999999999991</v>
      </c>
      <c r="JX52" s="1">
        <v>4.5936000000000003</v>
      </c>
      <c r="JY52" s="1">
        <v>4.4301000000000004</v>
      </c>
      <c r="JZ52" s="1">
        <v>4.7685000000000004</v>
      </c>
      <c r="KA52" s="1">
        <v>5</v>
      </c>
      <c r="KB52" s="1">
        <v>4.7697000000000003</v>
      </c>
      <c r="KC52" s="1">
        <v>4.7415000000000003</v>
      </c>
      <c r="KD52" s="1">
        <v>4.0684000000000005</v>
      </c>
      <c r="KE52" s="1">
        <v>4.6463000000000001</v>
      </c>
      <c r="KF52" s="1">
        <v>4.8566000000000003</v>
      </c>
      <c r="KG52" s="1">
        <v>4.7759</v>
      </c>
      <c r="KH52" s="1">
        <v>4.2609000000000004</v>
      </c>
      <c r="KI52" s="1">
        <v>4.0697999999999999</v>
      </c>
      <c r="KJ52" s="1">
        <v>5.0000000000000009</v>
      </c>
      <c r="KK52" s="1">
        <v>5</v>
      </c>
      <c r="KL52" s="1">
        <v>4.8</v>
      </c>
      <c r="KM52" s="1">
        <v>1.3933397435897437</v>
      </c>
      <c r="KN52" s="1">
        <v>1.3843294871794871</v>
      </c>
      <c r="KO52" s="1">
        <v>1.4376717948717948</v>
      </c>
      <c r="KP52" s="1">
        <v>1.4352884615384616</v>
      </c>
      <c r="KQ52" s="1">
        <v>1.4309794871794872</v>
      </c>
      <c r="KR52" s="1">
        <v>1.430596153846154</v>
      </c>
      <c r="KS52" s="1">
        <v>1.3990602564102566</v>
      </c>
      <c r="KT52" s="1">
        <v>1.398424358974359</v>
      </c>
      <c r="KU52" s="1">
        <v>1.3938538461538461</v>
      </c>
      <c r="KV52" s="1">
        <v>1.3950217948717949</v>
      </c>
      <c r="KW52" s="1">
        <v>1.381702564102564</v>
      </c>
      <c r="KX52" s="1">
        <v>1.3992564102564105</v>
      </c>
      <c r="KY52" s="1">
        <v>5</v>
      </c>
      <c r="KZ52" s="1">
        <v>1.3994525641025644</v>
      </c>
      <c r="LA52" s="1">
        <v>1.4337371794871794</v>
      </c>
      <c r="LB52" s="1">
        <v>1.4140615384615385</v>
      </c>
      <c r="LC52" s="1">
        <v>1.4341294871794872</v>
      </c>
      <c r="LD52" s="1">
        <v>1.4116782051282051</v>
      </c>
      <c r="LE52" s="1">
        <v>1.3898717948717949</v>
      </c>
      <c r="LF52" s="1">
        <v>4.7999999999999989</v>
      </c>
      <c r="LG52" s="1">
        <v>4.8</v>
      </c>
      <c r="LH52" s="1">
        <v>4.3651999999999997</v>
      </c>
      <c r="LI52" s="1">
        <v>4.1186999999999996</v>
      </c>
      <c r="LJ52" s="1">
        <v>5.0149999999999997</v>
      </c>
      <c r="LK52" s="1">
        <v>3.9403000000000001</v>
      </c>
      <c r="LL52" s="1">
        <v>4.7999999999999989</v>
      </c>
      <c r="LM52" s="1">
        <v>4.9307999999999996</v>
      </c>
      <c r="LN52" s="1">
        <v>1.509278205128205</v>
      </c>
      <c r="LO52" s="1">
        <v>1.4241564102564102</v>
      </c>
      <c r="LP52" s="1">
        <v>1.425128205128205</v>
      </c>
      <c r="LQ52" s="1">
        <v>1.4253243589743589</v>
      </c>
      <c r="LR52" s="1">
        <v>1.423773076923077</v>
      </c>
      <c r="LS52" s="1">
        <v>4.8</v>
      </c>
      <c r="LT52" s="1">
        <v>4.8094000000000001</v>
      </c>
      <c r="LU52" s="1">
        <v>4.6609999999999996</v>
      </c>
      <c r="LV52" s="1">
        <v>4.8000000000000007</v>
      </c>
      <c r="LW52" s="1">
        <v>4.8</v>
      </c>
      <c r="LX52" s="1">
        <v>4.4678000000000004</v>
      </c>
      <c r="LY52" s="1">
        <v>4.8</v>
      </c>
      <c r="LZ52" s="1">
        <v>4.8</v>
      </c>
      <c r="MA52" s="1">
        <v>4.8</v>
      </c>
      <c r="MB52" s="1">
        <v>4.8000000000000007</v>
      </c>
      <c r="MC52" s="1">
        <v>3.0907999999999998</v>
      </c>
      <c r="MD52" s="1">
        <v>3.0023</v>
      </c>
      <c r="ME52" s="1">
        <v>3.0632000000000001</v>
      </c>
      <c r="MF52" s="1">
        <v>3.0660999999999996</v>
      </c>
      <c r="MG52" s="1">
        <v>4.8792</v>
      </c>
      <c r="MH52" s="1">
        <v>4.0490000000000004</v>
      </c>
      <c r="MI52" s="1">
        <v>4.5999999999999996</v>
      </c>
      <c r="MJ52" s="1">
        <v>4.7</v>
      </c>
      <c r="MK52" s="1">
        <v>4.8</v>
      </c>
      <c r="ML52" s="1">
        <v>4.8</v>
      </c>
      <c r="MM52" s="1">
        <v>4.8404999999999996</v>
      </c>
      <c r="MN52" s="1">
        <v>1.3808769230769231</v>
      </c>
      <c r="MO52" s="1">
        <v>1.3974141025641025</v>
      </c>
      <c r="MP52" s="1">
        <v>1.387978205128205</v>
      </c>
      <c r="MQ52" s="1">
        <v>1.3803897435897436</v>
      </c>
      <c r="MR52" s="1">
        <v>4.8000000000000007</v>
      </c>
      <c r="MS52" s="1">
        <v>1.4007487179487179</v>
      </c>
      <c r="MT52" s="1">
        <v>4.8</v>
      </c>
      <c r="MU52" s="1">
        <v>1.3841410256410254</v>
      </c>
      <c r="MV52" s="1">
        <v>4.3162000000000003</v>
      </c>
      <c r="MW52" s="1">
        <v>4.5198</v>
      </c>
      <c r="MX52" s="1">
        <v>4.4539</v>
      </c>
      <c r="MY52" s="1">
        <v>1.3703628205128204</v>
      </c>
      <c r="MZ52" s="1">
        <v>1.3816371794871796</v>
      </c>
      <c r="NA52" s="1">
        <v>1.401447435897436</v>
      </c>
      <c r="NB52" s="1">
        <v>4.5164999999999997</v>
      </c>
      <c r="NC52" s="1">
        <v>4.7382</v>
      </c>
      <c r="ND52" s="1">
        <v>4.6636999999999995</v>
      </c>
      <c r="NE52" s="41"/>
    </row>
    <row r="53" spans="1:375" hidden="1">
      <c r="C53" s="1" t="s">
        <v>410</v>
      </c>
      <c r="D53" s="1">
        <v>4.2576000000000001</v>
      </c>
      <c r="E53" s="1">
        <v>4.9545000000000003</v>
      </c>
      <c r="F53" s="1">
        <v>4.9642999999999997</v>
      </c>
      <c r="G53" s="1">
        <v>4.8343000000000007</v>
      </c>
      <c r="H53" s="1">
        <v>4.9268000000000001</v>
      </c>
      <c r="I53" s="1">
        <v>4.7051999999999996</v>
      </c>
      <c r="J53" s="1">
        <v>4.9366000000000003</v>
      </c>
      <c r="K53" s="1">
        <v>4.8847000000000005</v>
      </c>
      <c r="L53" s="1">
        <v>4.9989999999999997</v>
      </c>
      <c r="M53" s="1">
        <v>4.9645000000000001</v>
      </c>
      <c r="N53" s="1">
        <v>4.8</v>
      </c>
      <c r="O53" s="1">
        <v>4.2054999999999998</v>
      </c>
      <c r="P53" s="1">
        <v>4.1284000000000001</v>
      </c>
      <c r="Q53" s="1">
        <v>4.9208999999999996</v>
      </c>
      <c r="R53" s="1">
        <v>4.5752999999999995</v>
      </c>
      <c r="S53" s="1">
        <v>4.2786999999999997</v>
      </c>
      <c r="T53" s="1">
        <v>4.9899000000000004</v>
      </c>
      <c r="U53" s="1">
        <v>4.6706999999999992</v>
      </c>
      <c r="V53" s="1">
        <v>4.9531999999999998</v>
      </c>
      <c r="W53" s="1">
        <v>4.5318999999999994</v>
      </c>
      <c r="X53" s="1">
        <v>4.8605999999999998</v>
      </c>
      <c r="Y53" s="1">
        <v>4.9401999999999999</v>
      </c>
      <c r="Z53" s="1">
        <v>4.4703999999999997</v>
      </c>
      <c r="AA53" s="1">
        <v>5.0316000000000001</v>
      </c>
      <c r="AB53" s="1">
        <v>5.0614999999999997</v>
      </c>
      <c r="AC53" s="1">
        <v>4.9569000000000001</v>
      </c>
      <c r="AD53" s="1">
        <v>5.0191999999999997</v>
      </c>
      <c r="AE53" s="1">
        <v>5.0371999999999995</v>
      </c>
      <c r="AF53" s="1">
        <v>4.9238999999999997</v>
      </c>
      <c r="AG53" s="1">
        <v>5.2730999999999995</v>
      </c>
      <c r="AH53" s="1">
        <v>1.4159333333333333</v>
      </c>
      <c r="AI53" s="1">
        <v>1.4523833333333334</v>
      </c>
      <c r="AJ53" s="1">
        <v>4.3251999999999997</v>
      </c>
      <c r="AK53" s="1">
        <v>3.8641000000000001</v>
      </c>
      <c r="AL53" s="1">
        <v>3.8177999999999996</v>
      </c>
      <c r="AM53" s="1">
        <v>4.1424000000000003</v>
      </c>
      <c r="AN53" s="1">
        <v>5</v>
      </c>
      <c r="AO53" s="1">
        <v>4.8939000000000004</v>
      </c>
      <c r="AP53" s="1">
        <v>5.0094000000000003</v>
      </c>
      <c r="AQ53" s="1">
        <v>5.3018999999999998</v>
      </c>
      <c r="AR53" s="1">
        <v>4.9999999999999991</v>
      </c>
      <c r="AS53" s="1">
        <v>1.0935333333333332</v>
      </c>
      <c r="AT53" s="1">
        <v>5.4554999999999998</v>
      </c>
      <c r="AU53" s="1">
        <v>4.7869000000000002</v>
      </c>
      <c r="AV53" s="1">
        <v>5.3928999999999991</v>
      </c>
      <c r="AW53" s="1">
        <v>4.9608999999999996</v>
      </c>
      <c r="AX53" s="1">
        <v>4.8884999999999996</v>
      </c>
      <c r="AY53" s="1">
        <v>4.0161999999999995</v>
      </c>
      <c r="AZ53" s="1">
        <v>5.2198999999999991</v>
      </c>
      <c r="BA53" s="1">
        <v>4.8</v>
      </c>
      <c r="BB53" s="1">
        <v>5.4123000000000001</v>
      </c>
      <c r="BC53" s="1">
        <v>4.7999999999999989</v>
      </c>
      <c r="BD53" s="1">
        <v>5.0236999999999998</v>
      </c>
      <c r="BE53" s="1">
        <v>4.7999999999999989</v>
      </c>
      <c r="BF53" s="1">
        <v>5</v>
      </c>
      <c r="BG53" s="1">
        <v>4.8162000000000003</v>
      </c>
      <c r="BH53" s="1">
        <v>4.8</v>
      </c>
      <c r="BI53" s="1">
        <v>4.8</v>
      </c>
      <c r="BJ53" s="1">
        <v>4.8</v>
      </c>
      <c r="BK53" s="1">
        <v>4.8000000000000007</v>
      </c>
      <c r="BL53" s="1">
        <v>4.8000000000000007</v>
      </c>
      <c r="BM53" s="1">
        <v>4.9898999999999996</v>
      </c>
      <c r="BN53" s="1">
        <v>4.8857000000000008</v>
      </c>
      <c r="BO53" s="1">
        <v>4.8</v>
      </c>
      <c r="BP53" s="1">
        <v>4.8000000000000007</v>
      </c>
      <c r="BQ53" s="1">
        <v>4.8</v>
      </c>
      <c r="BR53" s="1">
        <v>5</v>
      </c>
      <c r="BS53" s="1">
        <v>5</v>
      </c>
      <c r="BT53" s="1">
        <v>4.837600000000001</v>
      </c>
      <c r="BU53" s="1">
        <v>5</v>
      </c>
      <c r="BV53" s="1">
        <v>4.8182999999999989</v>
      </c>
      <c r="BW53" s="1">
        <v>4.2006999999999994</v>
      </c>
      <c r="BX53" s="1">
        <v>4.95</v>
      </c>
      <c r="BY53" s="1">
        <v>4.95</v>
      </c>
      <c r="BZ53" s="1">
        <v>4.9499999999999993</v>
      </c>
      <c r="CA53" s="1">
        <v>4.7048000000000005</v>
      </c>
      <c r="CB53" s="1">
        <v>4.95</v>
      </c>
      <c r="CC53" s="1">
        <v>4.95</v>
      </c>
      <c r="CD53" s="1">
        <v>4.9500000000000011</v>
      </c>
      <c r="CE53" s="1">
        <v>4.9499999999999993</v>
      </c>
      <c r="CF53" s="1">
        <v>4.95</v>
      </c>
      <c r="CG53" s="1">
        <v>4.9450000000000012</v>
      </c>
      <c r="CH53" s="1">
        <v>4.9770000000000003</v>
      </c>
      <c r="CI53" s="1">
        <v>5</v>
      </c>
      <c r="CJ53" s="1">
        <v>4.5263999999999998</v>
      </c>
      <c r="CK53" s="1">
        <v>4.7237999999999998</v>
      </c>
      <c r="CL53" s="1">
        <v>4.8</v>
      </c>
      <c r="CM53" s="1">
        <v>4.0056999999999992</v>
      </c>
      <c r="CN53" s="1">
        <v>4.1397000000000004</v>
      </c>
      <c r="CO53" s="1">
        <v>4.0736000000000008</v>
      </c>
      <c r="CP53" s="1">
        <v>5.0208000000000004</v>
      </c>
      <c r="CQ53" s="1">
        <v>5.0030000000000001</v>
      </c>
      <c r="CR53" s="1">
        <v>4.6694000000000004</v>
      </c>
      <c r="CS53" s="1">
        <v>4.5986000000000002</v>
      </c>
      <c r="CT53" s="1">
        <v>4.4790000000000001</v>
      </c>
      <c r="CU53" s="1">
        <v>4.1890000000000001</v>
      </c>
      <c r="CV53" s="1">
        <v>4.3632</v>
      </c>
      <c r="CW53" s="1">
        <v>4.1027000000000005</v>
      </c>
      <c r="CX53" s="1">
        <v>4.0576999999999996</v>
      </c>
      <c r="CY53" s="1">
        <v>1.3316333333333334</v>
      </c>
      <c r="CZ53" s="1">
        <v>1.3475000000000001</v>
      </c>
      <c r="DA53" s="1">
        <v>5</v>
      </c>
      <c r="DB53" s="1">
        <v>4.0004999999999997</v>
      </c>
      <c r="DC53" s="1">
        <v>4.8000000000000007</v>
      </c>
      <c r="DD53" s="1">
        <v>4.8</v>
      </c>
      <c r="DE53" s="1">
        <v>4.2123999999999997</v>
      </c>
      <c r="DF53" s="1">
        <v>5</v>
      </c>
      <c r="DG53" s="1">
        <v>4.4414999999999996</v>
      </c>
      <c r="DH53" s="1">
        <v>4.5701000000000001</v>
      </c>
      <c r="DI53" s="1">
        <v>4.2594999999999992</v>
      </c>
      <c r="DJ53" s="1">
        <v>4.4445999999999994</v>
      </c>
      <c r="DK53" s="1">
        <v>4.2337000000000007</v>
      </c>
      <c r="DL53" s="1">
        <v>5</v>
      </c>
      <c r="DM53" s="1">
        <v>4.3334000000000001</v>
      </c>
      <c r="DN53" s="1">
        <v>4.7064999999999992</v>
      </c>
      <c r="DO53" s="1">
        <v>4.6697000000000006</v>
      </c>
      <c r="DP53" s="1">
        <v>5</v>
      </c>
      <c r="DQ53" s="1">
        <v>4.947000000000001</v>
      </c>
      <c r="DR53" s="1">
        <v>4.9999999999999991</v>
      </c>
      <c r="DS53" s="1">
        <v>4.9000000000000004</v>
      </c>
      <c r="DT53" s="1">
        <v>4.9721000000000002</v>
      </c>
      <c r="DU53" s="1">
        <v>4.8</v>
      </c>
      <c r="DV53" s="1">
        <v>4.944</v>
      </c>
      <c r="DW53" s="1">
        <v>4.8168999999999995</v>
      </c>
      <c r="DX53" s="1">
        <v>1.3341666666666701</v>
      </c>
      <c r="DY53" s="1">
        <v>4.9845999999999995</v>
      </c>
      <c r="DZ53" s="1">
        <v>4.7668999999999997</v>
      </c>
      <c r="EA53" s="1">
        <v>4.7633000000000001</v>
      </c>
      <c r="EB53" s="1">
        <v>1.3527166666666632</v>
      </c>
      <c r="EC53" s="1">
        <v>1.4356717948717947</v>
      </c>
      <c r="ED53" s="1">
        <v>4.7999999999999989</v>
      </c>
      <c r="EE53" s="1">
        <v>1.4247935897435897</v>
      </c>
      <c r="EF53" s="1">
        <v>1.428278205128205</v>
      </c>
      <c r="EG53" s="1">
        <v>4.8</v>
      </c>
      <c r="EH53" s="1">
        <v>4.8</v>
      </c>
      <c r="EI53" s="1">
        <v>1.5239435897435896</v>
      </c>
      <c r="EJ53" s="1">
        <v>1.4347089743589745</v>
      </c>
      <c r="EK53" s="1">
        <v>5.2393000000000001</v>
      </c>
      <c r="EL53" s="1">
        <v>4.8000000000000007</v>
      </c>
      <c r="EM53" s="1">
        <v>4.8</v>
      </c>
      <c r="EN53" s="1">
        <v>4.8</v>
      </c>
      <c r="EO53" s="1">
        <v>4.8</v>
      </c>
      <c r="EP53" s="1">
        <v>4.7999999999999989</v>
      </c>
      <c r="EQ53" s="1">
        <v>4.9654000000000007</v>
      </c>
      <c r="ER53" s="1">
        <v>4.4220000000000006</v>
      </c>
      <c r="ES53" s="1">
        <v>5</v>
      </c>
      <c r="ET53" s="1">
        <v>4.8272000000000004</v>
      </c>
      <c r="EU53" s="1">
        <v>4.8023999999999996</v>
      </c>
      <c r="EV53" s="1">
        <v>4.7681000000000004</v>
      </c>
      <c r="EW53" s="1">
        <v>5.0399999999999991</v>
      </c>
      <c r="EX53" s="1">
        <v>4.8052999999999999</v>
      </c>
      <c r="EY53" s="1">
        <v>4.3680000000000003</v>
      </c>
      <c r="EZ53" s="1">
        <v>4.6462999999999992</v>
      </c>
      <c r="FA53" s="1">
        <v>4.6288</v>
      </c>
      <c r="FB53" s="1">
        <v>4.6628999999999996</v>
      </c>
      <c r="FC53" s="1">
        <v>5</v>
      </c>
      <c r="FD53" s="1">
        <v>5</v>
      </c>
      <c r="FE53" s="1">
        <v>5.0000000000000009</v>
      </c>
      <c r="FF53" s="1">
        <v>4.733200000000001</v>
      </c>
      <c r="FG53" s="1">
        <v>4.8117000000000001</v>
      </c>
      <c r="FH53" s="1">
        <v>4.3458000000000006</v>
      </c>
      <c r="FI53" s="1">
        <v>4.9588000000000001</v>
      </c>
      <c r="FJ53" s="1">
        <v>4.8568999999999996</v>
      </c>
      <c r="FK53" s="1">
        <v>1.4286615384615384</v>
      </c>
      <c r="FL53" s="1">
        <v>1.5645461538461538</v>
      </c>
      <c r="FM53" s="1">
        <v>1.450476923076923</v>
      </c>
      <c r="FN53" s="1">
        <v>1.451570512820513</v>
      </c>
      <c r="FO53" s="1">
        <v>4.9382000000000001</v>
      </c>
      <c r="FP53" s="1">
        <v>4.2437000000000005</v>
      </c>
      <c r="FQ53" s="1">
        <v>4.5266999999999999</v>
      </c>
      <c r="FR53" s="1">
        <v>4.3459000000000003</v>
      </c>
      <c r="FS53" s="1">
        <v>5</v>
      </c>
      <c r="FT53" s="1">
        <v>4.8</v>
      </c>
      <c r="FU53" s="1">
        <v>4.9000000000000004</v>
      </c>
      <c r="FV53" s="1">
        <v>4.8</v>
      </c>
      <c r="FW53" s="1">
        <v>4.8</v>
      </c>
      <c r="FX53" s="1">
        <v>4.8000000000000007</v>
      </c>
      <c r="FY53" s="1">
        <v>4.9140000000000006</v>
      </c>
      <c r="FZ53" s="1">
        <v>4.8</v>
      </c>
      <c r="GA53" s="1">
        <v>4.6898</v>
      </c>
      <c r="GB53" s="1">
        <v>4.7642999999999995</v>
      </c>
      <c r="GC53" s="1">
        <v>4.8</v>
      </c>
      <c r="GD53" s="1">
        <v>5.7453000000000003</v>
      </c>
      <c r="GE53" s="1">
        <v>5.1714000000000002</v>
      </c>
      <c r="GF53" s="1">
        <v>5.5709999999999997</v>
      </c>
      <c r="GG53" s="1">
        <v>5</v>
      </c>
      <c r="GH53" s="1">
        <v>4.9032999999999998</v>
      </c>
      <c r="GI53" s="1">
        <v>5.0000000000000009</v>
      </c>
      <c r="GJ53" s="1">
        <v>4.9955999999999996</v>
      </c>
      <c r="GK53" s="1">
        <v>4.6574999999999998</v>
      </c>
      <c r="GL53" s="1">
        <v>4.6959</v>
      </c>
      <c r="GM53" s="1">
        <v>4.5299999999999994</v>
      </c>
      <c r="GN53" s="1">
        <v>5.1133999999999995</v>
      </c>
      <c r="GO53" s="1">
        <v>4.8000000000000007</v>
      </c>
      <c r="GP53" s="1">
        <v>4.9828000000000001</v>
      </c>
      <c r="GQ53" s="1">
        <v>4.8000000000000007</v>
      </c>
      <c r="GR53" s="1">
        <v>4.2937000000000003</v>
      </c>
      <c r="GS53" s="1">
        <v>5.7967999999999993</v>
      </c>
      <c r="GT53" s="1">
        <v>4.8000000000000007</v>
      </c>
      <c r="GU53" s="1">
        <v>4.7999999999999989</v>
      </c>
      <c r="GV53" s="1">
        <v>4.7999999999999989</v>
      </c>
      <c r="GW53" s="1">
        <v>4.8000000000000007</v>
      </c>
      <c r="GX53" s="1">
        <v>4.8</v>
      </c>
      <c r="GY53" s="1">
        <v>4.8000000000000007</v>
      </c>
      <c r="GZ53" s="1">
        <v>5.0760000000000005</v>
      </c>
      <c r="HA53" s="1">
        <v>5.5765000000000002</v>
      </c>
      <c r="HB53" s="1">
        <v>4.8000000000000007</v>
      </c>
      <c r="HC53" s="1">
        <v>5</v>
      </c>
      <c r="HD53" s="1">
        <v>4.8254000000000001</v>
      </c>
      <c r="HE53" s="1">
        <v>4.3232999999999997</v>
      </c>
      <c r="HF53" s="1">
        <v>5</v>
      </c>
      <c r="HG53" s="1">
        <v>5</v>
      </c>
      <c r="HH53" s="1">
        <v>4.6651000000000007</v>
      </c>
      <c r="HI53" s="1">
        <v>4.6173999999999999</v>
      </c>
      <c r="HJ53" s="1">
        <v>4.3129999999999997</v>
      </c>
      <c r="HK53" s="1">
        <v>4.9450000000000003</v>
      </c>
      <c r="HL53" s="1">
        <v>4.6575999999999995</v>
      </c>
      <c r="HM53" s="1">
        <v>4.9484000000000004</v>
      </c>
      <c r="HN53" s="1">
        <v>4.95</v>
      </c>
      <c r="HO53" s="1">
        <v>4.95</v>
      </c>
      <c r="HP53" s="1">
        <v>4.5432999999999995</v>
      </c>
      <c r="HQ53" s="1">
        <v>5</v>
      </c>
      <c r="HR53" s="1">
        <v>3.8759999999999999</v>
      </c>
      <c r="HS53" s="1">
        <v>4.1150000000000002</v>
      </c>
      <c r="HT53" s="1">
        <v>4.8</v>
      </c>
      <c r="HU53" s="1">
        <v>5.0271999999999997</v>
      </c>
      <c r="HV53" s="1">
        <v>5</v>
      </c>
      <c r="HW53" s="1">
        <v>4.8</v>
      </c>
      <c r="HX53" s="1">
        <v>4.9852999999999996</v>
      </c>
      <c r="HY53" s="1">
        <v>4.8000000000000007</v>
      </c>
      <c r="HZ53" s="1">
        <v>4.8</v>
      </c>
      <c r="IA53" s="1">
        <v>3.9590000000000001</v>
      </c>
      <c r="IB53" s="1">
        <v>4.6408000000000005</v>
      </c>
      <c r="IC53" s="1">
        <v>4.8</v>
      </c>
      <c r="ID53" s="1">
        <v>4.0103999999999997</v>
      </c>
      <c r="IE53" s="1">
        <v>4.1502999999999997</v>
      </c>
      <c r="IF53" s="1">
        <v>4.8364999999999991</v>
      </c>
      <c r="IG53" s="1">
        <v>4.8829000000000002</v>
      </c>
      <c r="IH53" s="1">
        <v>1.4883833333333334</v>
      </c>
      <c r="II53" s="1">
        <v>1.4306333333333332</v>
      </c>
      <c r="IJ53" s="1">
        <v>1.4168166666666666</v>
      </c>
      <c r="IK53" s="1">
        <v>1.3993961538461539</v>
      </c>
      <c r="IL53" s="1">
        <v>1.4026025641025641</v>
      </c>
      <c r="IM53" s="1">
        <v>4.6922000000000006</v>
      </c>
      <c r="IN53" s="1">
        <v>4.9000000000000004</v>
      </c>
      <c r="IO53" s="1">
        <v>4.8000000000000007</v>
      </c>
      <c r="IP53" s="1">
        <v>4.5722000000000005</v>
      </c>
      <c r="IQ53" s="1">
        <v>4.8000000000000007</v>
      </c>
      <c r="IR53" s="1">
        <v>4.7999999999999989</v>
      </c>
      <c r="IS53" s="1">
        <v>4.2904999999999998</v>
      </c>
      <c r="IT53" s="1">
        <v>4.8</v>
      </c>
      <c r="IU53" s="1">
        <v>4.7762000000000002</v>
      </c>
      <c r="IV53" s="1">
        <v>4.2295999999999996</v>
      </c>
      <c r="IW53" s="1">
        <v>4.8000000000000007</v>
      </c>
      <c r="IX53" s="1">
        <v>5</v>
      </c>
      <c r="IY53" s="1">
        <v>4.5703999999999994</v>
      </c>
      <c r="IZ53" s="1">
        <v>4.8</v>
      </c>
      <c r="JA53" s="1">
        <v>4.6399999999999997</v>
      </c>
      <c r="JB53" s="1">
        <v>4.3237999999999994</v>
      </c>
      <c r="JC53" s="1">
        <v>4.8</v>
      </c>
      <c r="JD53" s="1">
        <v>4.8</v>
      </c>
      <c r="JE53" s="1">
        <v>4.7999999999999989</v>
      </c>
      <c r="JF53" s="1">
        <v>4.8000000000000007</v>
      </c>
      <c r="JG53" s="1">
        <v>4.8</v>
      </c>
      <c r="JH53" s="1">
        <v>4.8961999999999994</v>
      </c>
      <c r="JI53" s="1">
        <v>4.8</v>
      </c>
      <c r="JJ53" s="1">
        <v>5.0434000000000001</v>
      </c>
      <c r="JK53" s="1">
        <v>4.8</v>
      </c>
      <c r="JL53" s="1">
        <v>4.8</v>
      </c>
      <c r="JM53" s="1">
        <v>5.0027999999999997</v>
      </c>
      <c r="JN53" s="1">
        <v>4.9772999999999996</v>
      </c>
      <c r="JO53" s="1">
        <v>4.9624999999999995</v>
      </c>
      <c r="JP53" s="1">
        <v>5.3977000000000004</v>
      </c>
      <c r="JQ53" s="1">
        <v>4.8000000000000007</v>
      </c>
      <c r="JR53" s="1">
        <v>4.4828000000000001</v>
      </c>
      <c r="JS53" s="1">
        <v>4.4986999999999995</v>
      </c>
      <c r="JT53" s="1">
        <v>4.1626000000000003</v>
      </c>
      <c r="JU53" s="1">
        <v>4.7264999999999997</v>
      </c>
      <c r="JV53" s="1">
        <v>4.0404999999999998</v>
      </c>
      <c r="JW53" s="1">
        <v>4.3105999999999991</v>
      </c>
      <c r="JX53" s="1">
        <v>4.5936000000000003</v>
      </c>
      <c r="JY53" s="1">
        <v>4.4301000000000004</v>
      </c>
      <c r="JZ53" s="1">
        <v>4.7685000000000004</v>
      </c>
      <c r="KA53" s="1">
        <v>5</v>
      </c>
      <c r="KB53" s="1">
        <v>4.7697000000000003</v>
      </c>
      <c r="KC53" s="1">
        <v>4.7415000000000003</v>
      </c>
      <c r="KD53" s="1">
        <v>4.0684000000000005</v>
      </c>
      <c r="KE53" s="1">
        <v>4.6463000000000001</v>
      </c>
      <c r="KF53" s="1">
        <v>4.8566000000000003</v>
      </c>
      <c r="KG53" s="1">
        <v>4.7759</v>
      </c>
      <c r="KH53" s="1">
        <v>4.2608999999999995</v>
      </c>
      <c r="KI53" s="1">
        <v>4.0697999999999999</v>
      </c>
      <c r="KJ53" s="1">
        <v>5.0000000000000009</v>
      </c>
      <c r="KK53" s="1">
        <v>5</v>
      </c>
      <c r="KL53" s="1">
        <v>4.8</v>
      </c>
      <c r="KM53" s="1">
        <v>1.3933397435897437</v>
      </c>
      <c r="KN53" s="1">
        <v>1.3843294871794871</v>
      </c>
      <c r="KO53" s="1">
        <v>1.4376717948717948</v>
      </c>
      <c r="KP53" s="1">
        <v>1.4352884615384616</v>
      </c>
      <c r="KQ53" s="1">
        <v>1.4309794871794872</v>
      </c>
      <c r="KR53" s="1">
        <v>1.430596153846154</v>
      </c>
      <c r="KS53" s="1">
        <v>1.3990602564102566</v>
      </c>
      <c r="KT53" s="1">
        <v>1.398424358974359</v>
      </c>
      <c r="KU53" s="1">
        <v>1.3938538461538461</v>
      </c>
      <c r="KV53" s="1">
        <v>1.3950217948717949</v>
      </c>
      <c r="KW53" s="1">
        <v>1.381702564102564</v>
      </c>
      <c r="KX53" s="1">
        <v>1.3992564102564105</v>
      </c>
      <c r="KY53" s="1">
        <v>5</v>
      </c>
      <c r="KZ53" s="1">
        <v>1.3994525641025644</v>
      </c>
      <c r="LA53" s="1">
        <v>1.4337371794871794</v>
      </c>
      <c r="LB53" s="1">
        <v>1.4140615384615385</v>
      </c>
      <c r="LC53" s="1">
        <v>1.4341294871794872</v>
      </c>
      <c r="LD53" s="1">
        <v>1.4116782051282051</v>
      </c>
      <c r="LE53" s="1">
        <v>1.3898717948717949</v>
      </c>
      <c r="LF53" s="1">
        <v>4.7999999999999989</v>
      </c>
      <c r="LG53" s="1">
        <v>4.8</v>
      </c>
      <c r="LH53" s="1">
        <v>4.3651999999999997</v>
      </c>
      <c r="LI53" s="1">
        <v>4.1186999999999996</v>
      </c>
      <c r="LJ53" s="1">
        <v>5.0149999999999997</v>
      </c>
      <c r="LK53" s="1">
        <v>3.9403000000000001</v>
      </c>
      <c r="LL53" s="1">
        <v>4.7999999999999989</v>
      </c>
      <c r="LM53" s="1">
        <v>4.9307999999999996</v>
      </c>
      <c r="LN53" s="1">
        <v>1.509278205128205</v>
      </c>
      <c r="LO53" s="1">
        <v>1.4241564102564102</v>
      </c>
      <c r="LP53" s="1">
        <v>1.425128205128205</v>
      </c>
      <c r="LQ53" s="1">
        <v>1.4253243589743589</v>
      </c>
      <c r="LR53" s="1">
        <v>1.423773076923077</v>
      </c>
      <c r="LS53" s="1">
        <v>4.8</v>
      </c>
      <c r="LT53" s="1">
        <v>4.8094000000000001</v>
      </c>
      <c r="LU53" s="1">
        <v>4.6609999999999996</v>
      </c>
      <c r="LV53" s="1">
        <v>4.8000000000000007</v>
      </c>
      <c r="LW53" s="1">
        <v>4.8</v>
      </c>
      <c r="LX53" s="1">
        <v>4.4678000000000004</v>
      </c>
      <c r="LY53" s="1">
        <v>4.8</v>
      </c>
      <c r="LZ53" s="1">
        <v>4.8</v>
      </c>
      <c r="MA53" s="1">
        <v>4.8</v>
      </c>
      <c r="MB53" s="1">
        <v>4.8000000000000007</v>
      </c>
      <c r="MC53" s="1">
        <v>3.0907999999999998</v>
      </c>
      <c r="MD53" s="1">
        <v>3.0023</v>
      </c>
      <c r="ME53" s="1">
        <v>3.0632000000000001</v>
      </c>
      <c r="MF53" s="1">
        <v>3.0660999999999996</v>
      </c>
      <c r="MG53" s="1">
        <v>4.8792000000000009</v>
      </c>
      <c r="MH53" s="1">
        <v>4.0489999999999995</v>
      </c>
      <c r="MI53" s="1">
        <v>4.5999999999999996</v>
      </c>
      <c r="MJ53" s="1">
        <v>4.7</v>
      </c>
      <c r="MK53" s="1">
        <v>4.8</v>
      </c>
      <c r="ML53" s="1">
        <v>4.8</v>
      </c>
      <c r="MM53" s="1">
        <v>4.8404999999999996</v>
      </c>
      <c r="MN53" s="1">
        <v>1.3808769230769231</v>
      </c>
      <c r="MO53" s="1">
        <v>1.3974141025641025</v>
      </c>
      <c r="MP53" s="1">
        <v>1.387978205128205</v>
      </c>
      <c r="MQ53" s="1">
        <v>1.3803897435897436</v>
      </c>
      <c r="MR53" s="1">
        <v>4.8000000000000007</v>
      </c>
      <c r="MS53" s="1">
        <v>1.4007487179487179</v>
      </c>
      <c r="MT53" s="1">
        <v>4.8</v>
      </c>
      <c r="MU53" s="1">
        <v>1.3841410256410254</v>
      </c>
      <c r="MV53" s="1">
        <v>4.3162000000000003</v>
      </c>
      <c r="MW53" s="1">
        <v>4.5198</v>
      </c>
      <c r="MX53" s="1">
        <v>4.4539000000000009</v>
      </c>
      <c r="MY53" s="1">
        <v>1.3703628205128204</v>
      </c>
      <c r="MZ53" s="1">
        <v>1.3816371794871796</v>
      </c>
      <c r="NA53" s="1">
        <v>1.401447435897436</v>
      </c>
      <c r="NB53" s="1">
        <v>4.5164999999999997</v>
      </c>
      <c r="NC53" s="1">
        <v>4.7382</v>
      </c>
      <c r="ND53" s="1">
        <v>4.6636999999999995</v>
      </c>
      <c r="NE53" s="41"/>
    </row>
    <row r="54" spans="1:375" hidden="1">
      <c r="C54" s="1" t="s">
        <v>411</v>
      </c>
      <c r="D54" s="42">
        <f>D53-D15</f>
        <v>3.7925000000000431E-2</v>
      </c>
      <c r="E54" s="42">
        <f t="shared" ref="E54:BP54" si="88">E53-E15</f>
        <v>8.1125000000000114E-2</v>
      </c>
      <c r="F54" s="42">
        <f t="shared" si="88"/>
        <v>4.7653173913043467E-2</v>
      </c>
      <c r="G54" s="42">
        <f t="shared" si="88"/>
        <v>2.0510584000000165E-2</v>
      </c>
      <c r="H54" s="42">
        <f t="shared" si="88"/>
        <v>4.9062092782608424E-2</v>
      </c>
      <c r="I54" s="42">
        <f t="shared" si="88"/>
        <v>2.9255393999999768E-2</v>
      </c>
      <c r="J54" s="42">
        <f t="shared" si="88"/>
        <v>4.5921224956522622E-2</v>
      </c>
      <c r="K54" s="42">
        <f t="shared" si="88"/>
        <v>1.7256724434782988E-2</v>
      </c>
      <c r="L54" s="42">
        <f t="shared" si="88"/>
        <v>5.6462211652173799E-2</v>
      </c>
      <c r="M54" s="42">
        <f t="shared" si="88"/>
        <v>6.4853878260864306E-3</v>
      </c>
      <c r="N54" s="42">
        <f t="shared" si="88"/>
        <v>2.851702000000067E-3</v>
      </c>
      <c r="O54" s="42">
        <f t="shared" si="88"/>
        <v>1.9970122000000146E-2</v>
      </c>
      <c r="P54" s="42">
        <f t="shared" si="88"/>
        <v>1.0450541999999174E-2</v>
      </c>
      <c r="Q54" s="42">
        <f t="shared" si="88"/>
        <v>2.0186963217390996E-2</v>
      </c>
      <c r="R54" s="42">
        <f t="shared" si="88"/>
        <v>1.8957773999999539E-2</v>
      </c>
      <c r="S54" s="42">
        <f t="shared" si="88"/>
        <v>2.0146565652173543E-2</v>
      </c>
      <c r="T54" s="42">
        <f t="shared" si="88"/>
        <v>2.1435043999999515E-2</v>
      </c>
      <c r="U54" s="42">
        <f t="shared" si="88"/>
        <v>2.0080276434780941E-2</v>
      </c>
      <c r="V54" s="42">
        <f t="shared" si="88"/>
        <v>9.6786799130450518E-3</v>
      </c>
      <c r="W54" s="42">
        <f t="shared" si="88"/>
        <v>1.0357455217390843E-2</v>
      </c>
      <c r="X54" s="42">
        <f t="shared" si="88"/>
        <v>9.9494530434718342E-4</v>
      </c>
      <c r="Y54" s="42">
        <f t="shared" si="88"/>
        <v>3.8499999999963563E-4</v>
      </c>
      <c r="Z54" s="42">
        <f t="shared" si="88"/>
        <v>3.8499999999963563E-4</v>
      </c>
      <c r="AA54" s="42">
        <f t="shared" si="88"/>
        <v>0.10035703330434931</v>
      </c>
      <c r="AB54" s="42">
        <f t="shared" si="88"/>
        <v>9.7535153999999125E-2</v>
      </c>
      <c r="AC54" s="42">
        <f t="shared" si="88"/>
        <v>0.10571714252173958</v>
      </c>
      <c r="AD54" s="42">
        <f t="shared" si="88"/>
        <v>5.8716606000000837E-2</v>
      </c>
      <c r="AE54" s="42">
        <f t="shared" si="88"/>
        <v>4.6238468521738518E-2</v>
      </c>
      <c r="AF54" s="42">
        <f t="shared" si="88"/>
        <v>3.8500000000052381E-4</v>
      </c>
      <c r="AG54" s="42">
        <f t="shared" si="88"/>
        <v>4.8380368608696322E-2</v>
      </c>
      <c r="AH54" s="42">
        <f t="shared" si="88"/>
        <v>3.8500000000007972E-4</v>
      </c>
      <c r="AI54" s="42">
        <f t="shared" si="88"/>
        <v>3.8499999999985768E-4</v>
      </c>
      <c r="AJ54" s="42">
        <f t="shared" si="88"/>
        <v>1.8778460869484093E-4</v>
      </c>
      <c r="AK54" s="42">
        <f t="shared" si="88"/>
        <v>3.8499999999963563E-4</v>
      </c>
      <c r="AL54" s="42">
        <f t="shared" si="88"/>
        <v>3.8500000000052381E-4</v>
      </c>
      <c r="AM54" s="42">
        <f t="shared" si="88"/>
        <v>3.8499999999963563E-4</v>
      </c>
      <c r="AN54" s="42">
        <f t="shared" si="88"/>
        <v>0.10033116643478301</v>
      </c>
      <c r="AO54" s="42">
        <f t="shared" si="88"/>
        <v>4.3489757652174887E-2</v>
      </c>
      <c r="AP54" s="42">
        <f t="shared" si="88"/>
        <v>3.8500000000052381E-4</v>
      </c>
      <c r="AQ54" s="42">
        <f t="shared" si="88"/>
        <v>3.8499999999963563E-4</v>
      </c>
      <c r="AR54" s="42">
        <f t="shared" si="88"/>
        <v>3.8500000000052381E-4</v>
      </c>
      <c r="AS54" s="42">
        <f t="shared" si="88"/>
        <v>3.8500000000007972E-4</v>
      </c>
      <c r="AT54" s="42">
        <f t="shared" si="88"/>
        <v>3.8500000000052381E-4</v>
      </c>
      <c r="AU54" s="42">
        <f t="shared" si="88"/>
        <v>5.0260754347825731E-2</v>
      </c>
      <c r="AV54" s="42">
        <f t="shared" si="88"/>
        <v>3.8499999999963563E-4</v>
      </c>
      <c r="AW54" s="42">
        <f t="shared" si="88"/>
        <v>3.8500000000052381E-4</v>
      </c>
      <c r="AX54" s="42">
        <f t="shared" si="88"/>
        <v>3.8499999999963563E-4</v>
      </c>
      <c r="AY54" s="42">
        <f t="shared" si="88"/>
        <v>3.8499999999963563E-4</v>
      </c>
      <c r="AZ54" s="42">
        <f t="shared" si="88"/>
        <v>3.8499999999963563E-4</v>
      </c>
      <c r="BA54" s="42">
        <f t="shared" si="88"/>
        <v>0.10038839504347852</v>
      </c>
      <c r="BB54" s="42">
        <f t="shared" si="88"/>
        <v>3.8500000000052381E-4</v>
      </c>
      <c r="BC54" s="42">
        <f t="shared" si="88"/>
        <v>1.1429956521737061E-2</v>
      </c>
      <c r="BD54" s="42">
        <f t="shared" si="88"/>
        <v>3.8499999999963563E-4</v>
      </c>
      <c r="BE54" s="42">
        <f t="shared" si="88"/>
        <v>3.8499999999963563E-4</v>
      </c>
      <c r="BF54" s="42">
        <f t="shared" si="88"/>
        <v>3.8500000000052381E-4</v>
      </c>
      <c r="BG54" s="42">
        <f t="shared" si="88"/>
        <v>3.8500000000141199E-4</v>
      </c>
      <c r="BH54" s="42">
        <f t="shared" si="88"/>
        <v>7.3361735999999844E-2</v>
      </c>
      <c r="BI54" s="42">
        <f t="shared" si="88"/>
        <v>7.6479895999999492E-2</v>
      </c>
      <c r="BJ54" s="42">
        <f t="shared" si="88"/>
        <v>3.8500000000052381E-4</v>
      </c>
      <c r="BK54" s="42">
        <f t="shared" si="88"/>
        <v>3.8500000000052381E-4</v>
      </c>
      <c r="BL54" s="42">
        <f t="shared" si="88"/>
        <v>3.8499999999963563E-4</v>
      </c>
      <c r="BM54" s="42">
        <f t="shared" si="88"/>
        <v>3.8500000000052381E-4</v>
      </c>
      <c r="BN54" s="42">
        <f t="shared" si="88"/>
        <v>3.8500000000052381E-4</v>
      </c>
      <c r="BO54" s="42">
        <f t="shared" si="88"/>
        <v>3.8499999999963563E-4</v>
      </c>
      <c r="BP54" s="42">
        <f t="shared" si="88"/>
        <v>3.8500000000052381E-4</v>
      </c>
      <c r="BQ54" s="42">
        <f t="shared" ref="BQ54:EB54" si="89">BQ53-BQ15</f>
        <v>3.8499999999963563E-4</v>
      </c>
      <c r="BR54" s="42">
        <f t="shared" si="89"/>
        <v>3.8500000000052381E-4</v>
      </c>
      <c r="BS54" s="42">
        <f t="shared" si="89"/>
        <v>1.8500000000010175E-4</v>
      </c>
      <c r="BT54" s="42">
        <f t="shared" si="89"/>
        <v>7.4332865222522138E-2</v>
      </c>
      <c r="BU54" s="42">
        <f t="shared" si="89"/>
        <v>7.0714975272968772E-2</v>
      </c>
      <c r="BV54" s="42">
        <f t="shared" si="89"/>
        <v>9.9931538260866759E-3</v>
      </c>
      <c r="BW54" s="42">
        <f t="shared" si="89"/>
        <v>3.833322695652619E-3</v>
      </c>
      <c r="BX54" s="42">
        <f t="shared" si="89"/>
        <v>3.8500000000052381E-4</v>
      </c>
      <c r="BY54" s="42">
        <f t="shared" si="89"/>
        <v>3.8499999999963563E-4</v>
      </c>
      <c r="BZ54" s="42">
        <f t="shared" si="89"/>
        <v>4.6584843304348311E-2</v>
      </c>
      <c r="CA54" s="42">
        <f t="shared" si="89"/>
        <v>3.9584629478261135E-2</v>
      </c>
      <c r="CB54" s="42">
        <f t="shared" si="89"/>
        <v>5.0439348086956493E-2</v>
      </c>
      <c r="CC54" s="42">
        <f t="shared" si="89"/>
        <v>3.8499999999963563E-4</v>
      </c>
      <c r="CD54" s="42">
        <f t="shared" si="89"/>
        <v>9.327910423471053E-2</v>
      </c>
      <c r="CE54" s="42">
        <f t="shared" si="89"/>
        <v>0.10941386895652094</v>
      </c>
      <c r="CF54" s="42">
        <f t="shared" si="89"/>
        <v>0.10614794034782538</v>
      </c>
      <c r="CG54" s="42">
        <f t="shared" si="89"/>
        <v>0.30858482589792136</v>
      </c>
      <c r="CH54" s="42">
        <f t="shared" si="89"/>
        <v>3.8499999999963563E-4</v>
      </c>
      <c r="CI54" s="42">
        <f t="shared" si="89"/>
        <v>2.0511064782608557E-2</v>
      </c>
      <c r="CJ54" s="42">
        <f t="shared" si="89"/>
        <v>0.1194790259999996</v>
      </c>
      <c r="CK54" s="42">
        <f t="shared" si="89"/>
        <v>2.0367755739131077E-2</v>
      </c>
      <c r="CL54" s="42">
        <f t="shared" si="89"/>
        <v>9.3558420000006137E-3</v>
      </c>
      <c r="CM54" s="42">
        <f t="shared" si="89"/>
        <v>5.4223738260867904E-3</v>
      </c>
      <c r="CN54" s="42">
        <f t="shared" si="89"/>
        <v>1.6726497999999701E-2</v>
      </c>
      <c r="CO54" s="42">
        <f t="shared" si="89"/>
        <v>1.1355489999999691E-2</v>
      </c>
      <c r="CP54" s="42">
        <f t="shared" si="89"/>
        <v>1.3799999999974943E-4</v>
      </c>
      <c r="CQ54" s="42">
        <f t="shared" si="89"/>
        <v>2.1200000000121122E-4</v>
      </c>
      <c r="CR54" s="42">
        <f t="shared" si="89"/>
        <v>8.5053933478261179E-2</v>
      </c>
      <c r="CS54" s="42">
        <f t="shared" si="89"/>
        <v>3.8499999999874746E-4</v>
      </c>
      <c r="CT54" s="42">
        <f t="shared" si="89"/>
        <v>3.8499999999963563E-4</v>
      </c>
      <c r="CU54" s="42">
        <f t="shared" si="89"/>
        <v>3.8499999999963563E-4</v>
      </c>
      <c r="CV54" s="42">
        <f t="shared" si="89"/>
        <v>3.8499999999963563E-4</v>
      </c>
      <c r="CW54" s="42">
        <f t="shared" si="89"/>
        <v>3.8499999999963563E-4</v>
      </c>
      <c r="CX54" s="42">
        <f t="shared" si="89"/>
        <v>3.8499999999963563E-4</v>
      </c>
      <c r="CY54" s="42">
        <f t="shared" si="89"/>
        <v>3.8500000000007972E-4</v>
      </c>
      <c r="CZ54" s="42">
        <f t="shared" si="89"/>
        <v>3.8500000000007972E-4</v>
      </c>
      <c r="DA54" s="42">
        <f t="shared" si="89"/>
        <v>0.1940723483478255</v>
      </c>
      <c r="DB54" s="42">
        <f t="shared" si="89"/>
        <v>3.8499999999963563E-4</v>
      </c>
      <c r="DC54" s="42">
        <f t="shared" si="89"/>
        <v>3.8499999999963563E-4</v>
      </c>
      <c r="DD54" s="42">
        <f t="shared" si="89"/>
        <v>3.8500000000052381E-4</v>
      </c>
      <c r="DE54" s="42">
        <f t="shared" si="89"/>
        <v>3.8500000000052381E-4</v>
      </c>
      <c r="DF54" s="42">
        <f t="shared" si="89"/>
        <v>0.12053553200000078</v>
      </c>
      <c r="DG54" s="42">
        <f t="shared" si="89"/>
        <v>3.8500000000052381E-4</v>
      </c>
      <c r="DH54" s="42">
        <f t="shared" si="89"/>
        <v>3.8499999999963563E-4</v>
      </c>
      <c r="DI54" s="42">
        <f t="shared" si="89"/>
        <v>3.8499999999963563E-4</v>
      </c>
      <c r="DJ54" s="42">
        <f t="shared" si="89"/>
        <v>3.8499999999963563E-4</v>
      </c>
      <c r="DK54" s="42">
        <f t="shared" si="89"/>
        <v>0.12602013800000034</v>
      </c>
      <c r="DL54" s="42">
        <f t="shared" si="89"/>
        <v>0.10110084999999991</v>
      </c>
      <c r="DM54" s="42">
        <f t="shared" si="89"/>
        <v>0.11159389156521726</v>
      </c>
      <c r="DN54" s="42">
        <f t="shared" si="89"/>
        <v>0.19197739713043394</v>
      </c>
      <c r="DO54" s="42">
        <f t="shared" si="89"/>
        <v>0.17816463043478326</v>
      </c>
      <c r="DP54" s="42">
        <f t="shared" si="89"/>
        <v>2.131168243478232E-2</v>
      </c>
      <c r="DQ54" s="42">
        <f t="shared" si="89"/>
        <v>1.003299999999907E-2</v>
      </c>
      <c r="DR54" s="42">
        <f t="shared" si="89"/>
        <v>3.8499999999963563E-4</v>
      </c>
      <c r="DS54" s="42">
        <f t="shared" si="89"/>
        <v>3.8499999999963563E-4</v>
      </c>
      <c r="DT54" s="42">
        <f t="shared" si="89"/>
        <v>3.8500000000052381E-4</v>
      </c>
      <c r="DU54" s="42">
        <f t="shared" si="89"/>
        <v>3.8499999999963563E-4</v>
      </c>
      <c r="DV54" s="42">
        <f t="shared" si="89"/>
        <v>3.8499999999963563E-4</v>
      </c>
      <c r="DW54" s="42">
        <f t="shared" si="89"/>
        <v>3.8500000000052381E-4</v>
      </c>
      <c r="DX54" s="42">
        <f t="shared" si="89"/>
        <v>3.8500000000007972E-4</v>
      </c>
      <c r="DY54" s="42">
        <f t="shared" si="89"/>
        <v>3.8500000000052381E-4</v>
      </c>
      <c r="DZ54" s="42">
        <f t="shared" si="89"/>
        <v>0.19474999973913043</v>
      </c>
      <c r="EA54" s="42">
        <f t="shared" si="89"/>
        <v>0.2728378186956526</v>
      </c>
      <c r="EB54" s="42">
        <f t="shared" si="89"/>
        <v>1.0145289855068906E-2</v>
      </c>
      <c r="EC54" s="42">
        <f t="shared" ref="EC54:GN54" si="90">EC53-EC15</f>
        <v>2.2476505016722381E-2</v>
      </c>
      <c r="ED54" s="42">
        <f t="shared" si="90"/>
        <v>0.1103732308695653</v>
      </c>
      <c r="EE54" s="42">
        <f t="shared" si="90"/>
        <v>3.8500000000007972E-4</v>
      </c>
      <c r="EF54" s="42">
        <f t="shared" si="90"/>
        <v>3.8500000000007972E-4</v>
      </c>
      <c r="EG54" s="42">
        <f t="shared" si="90"/>
        <v>9.6640552608694641E-2</v>
      </c>
      <c r="EH54" s="42">
        <f t="shared" si="90"/>
        <v>0.23202872121739038</v>
      </c>
      <c r="EI54" s="42">
        <f t="shared" si="90"/>
        <v>3.8500000000007972E-4</v>
      </c>
      <c r="EJ54" s="42">
        <f t="shared" si="90"/>
        <v>3.8499999999985768E-4</v>
      </c>
      <c r="EK54" s="42">
        <f t="shared" si="90"/>
        <v>3.8500000000052381E-4</v>
      </c>
      <c r="EL54" s="42">
        <f t="shared" si="90"/>
        <v>3.8499999999963563E-4</v>
      </c>
      <c r="EM54" s="42">
        <f t="shared" si="90"/>
        <v>3.8500000000052381E-4</v>
      </c>
      <c r="EN54" s="42">
        <f t="shared" si="90"/>
        <v>3.8499999999963563E-4</v>
      </c>
      <c r="EO54" s="42">
        <f t="shared" si="90"/>
        <v>0.27408753200000024</v>
      </c>
      <c r="EP54" s="42">
        <f t="shared" si="90"/>
        <v>0.16861836443478229</v>
      </c>
      <c r="EQ54" s="42">
        <f t="shared" si="90"/>
        <v>0.10496240695652315</v>
      </c>
      <c r="ER54" s="42">
        <f t="shared" si="90"/>
        <v>0.10325081904347844</v>
      </c>
      <c r="ES54" s="42">
        <f t="shared" si="90"/>
        <v>3.8499999999963563E-4</v>
      </c>
      <c r="ET54" s="42">
        <f t="shared" si="90"/>
        <v>3.8500000000052381E-4</v>
      </c>
      <c r="EU54" s="42">
        <f t="shared" si="90"/>
        <v>3.8500000000052381E-4</v>
      </c>
      <c r="EV54" s="42">
        <f t="shared" si="90"/>
        <v>3.8499999999963563E-4</v>
      </c>
      <c r="EW54" s="42">
        <f t="shared" si="90"/>
        <v>3.8499999999874746E-4</v>
      </c>
      <c r="EX54" s="42">
        <f t="shared" si="90"/>
        <v>0.27837136626086956</v>
      </c>
      <c r="EY54" s="42">
        <f t="shared" si="90"/>
        <v>0.204290399304349</v>
      </c>
      <c r="EZ54" s="42">
        <f t="shared" si="90"/>
        <v>0.18498075200000041</v>
      </c>
      <c r="FA54" s="42">
        <f t="shared" si="90"/>
        <v>0.21266523226086953</v>
      </c>
      <c r="FB54" s="42">
        <f t="shared" si="90"/>
        <v>0.16520413965217351</v>
      </c>
      <c r="FC54" s="42">
        <f t="shared" si="90"/>
        <v>0.17679948617391261</v>
      </c>
      <c r="FD54" s="42">
        <f t="shared" si="90"/>
        <v>8.081790126747368E-2</v>
      </c>
      <c r="FE54" s="42">
        <f t="shared" si="90"/>
        <v>3.9067940347826458E-2</v>
      </c>
      <c r="FF54" s="42">
        <f t="shared" si="90"/>
        <v>4.4886062261075388E-2</v>
      </c>
      <c r="FG54" s="42">
        <f t="shared" si="90"/>
        <v>9.1320113817198845E-2</v>
      </c>
      <c r="FH54" s="42">
        <f t="shared" si="90"/>
        <v>9.2121729217391035E-2</v>
      </c>
      <c r="FI54" s="42">
        <f t="shared" si="90"/>
        <v>0.24415255886956544</v>
      </c>
      <c r="FJ54" s="42">
        <f t="shared" si="90"/>
        <v>5.8535002231439037E-2</v>
      </c>
      <c r="FK54" s="42">
        <f t="shared" si="90"/>
        <v>2.767442446153856E-2</v>
      </c>
      <c r="FL54" s="42">
        <f t="shared" si="90"/>
        <v>1.1384999999999978E-2</v>
      </c>
      <c r="FM54" s="42">
        <f t="shared" si="90"/>
        <v>3.8499999999985768E-4</v>
      </c>
      <c r="FN54" s="42">
        <f t="shared" si="90"/>
        <v>3.8500000000007972E-4</v>
      </c>
      <c r="FO54" s="42">
        <f t="shared" si="90"/>
        <v>0.37293736799999877</v>
      </c>
      <c r="FP54" s="42">
        <f t="shared" si="90"/>
        <v>0.12575568199999942</v>
      </c>
      <c r="FQ54" s="42">
        <f t="shared" si="90"/>
        <v>5.3961529999999591E-2</v>
      </c>
      <c r="FR54" s="42">
        <f t="shared" si="90"/>
        <v>5.6988866000000193E-2</v>
      </c>
      <c r="FS54" s="42">
        <f t="shared" si="90"/>
        <v>0.12726427199999968</v>
      </c>
      <c r="FT54" s="42">
        <f t="shared" si="90"/>
        <v>3.8499999999963563E-4</v>
      </c>
      <c r="FU54" s="42">
        <f t="shared" si="90"/>
        <v>0.21897957400000045</v>
      </c>
      <c r="FV54" s="42">
        <f t="shared" si="90"/>
        <v>3.8499999999963563E-4</v>
      </c>
      <c r="FW54" s="42">
        <f t="shared" si="90"/>
        <v>3.8499999999963563E-4</v>
      </c>
      <c r="FX54" s="42">
        <f t="shared" si="90"/>
        <v>3.8499999999963563E-4</v>
      </c>
      <c r="FY54" s="42">
        <f t="shared" si="90"/>
        <v>3.8500000000052381E-4</v>
      </c>
      <c r="FZ54" s="42">
        <f t="shared" si="90"/>
        <v>3.8500000000052381E-4</v>
      </c>
      <c r="GA54" s="42">
        <f t="shared" si="90"/>
        <v>3.8499999999963563E-4</v>
      </c>
      <c r="GB54" s="42">
        <f t="shared" si="90"/>
        <v>0.25985344199999982</v>
      </c>
      <c r="GC54" s="42">
        <f t="shared" si="90"/>
        <v>3.8500000000052381E-4</v>
      </c>
      <c r="GD54" s="42">
        <f t="shared" si="90"/>
        <v>0.20436246399999991</v>
      </c>
      <c r="GE54" s="42">
        <f t="shared" si="90"/>
        <v>4.669439600000036E-2</v>
      </c>
      <c r="GF54" s="42">
        <f t="shared" si="90"/>
        <v>7.9302965999999309E-2</v>
      </c>
      <c r="GG54" s="42">
        <f t="shared" si="90"/>
        <v>9.9250933999999624E-2</v>
      </c>
      <c r="GH54" s="42">
        <f t="shared" si="90"/>
        <v>0.41233503799999927</v>
      </c>
      <c r="GI54" s="42">
        <f t="shared" si="90"/>
        <v>0.12181629200000099</v>
      </c>
      <c r="GJ54" s="42">
        <f t="shared" si="90"/>
        <v>0.3100595979999996</v>
      </c>
      <c r="GK54" s="42">
        <f t="shared" si="90"/>
        <v>0.18798862599999921</v>
      </c>
      <c r="GL54" s="42">
        <f t="shared" si="90"/>
        <v>0.53443458800000077</v>
      </c>
      <c r="GM54" s="42">
        <f t="shared" si="90"/>
        <v>0.57684635400000062</v>
      </c>
      <c r="GN54" s="42">
        <f t="shared" si="90"/>
        <v>3.8499999999963563E-4</v>
      </c>
      <c r="GO54" s="42">
        <f t="shared" ref="GO54:IZ54" si="91">GO53-GO15</f>
        <v>3.8499999999963563E-4</v>
      </c>
      <c r="GP54" s="42">
        <f t="shared" si="91"/>
        <v>0.10357812600000038</v>
      </c>
      <c r="GQ54" s="42">
        <f t="shared" si="91"/>
        <v>6.5279582000000502E-2</v>
      </c>
      <c r="GR54" s="42">
        <f t="shared" si="91"/>
        <v>0.11984364000000003</v>
      </c>
      <c r="GS54" s="42">
        <f t="shared" si="91"/>
        <v>8.950086399999968E-2</v>
      </c>
      <c r="GT54" s="42">
        <f t="shared" si="91"/>
        <v>8.4478031999998926E-2</v>
      </c>
      <c r="GU54" s="42">
        <f t="shared" si="91"/>
        <v>7.9502749999999622E-2</v>
      </c>
      <c r="GV54" s="42">
        <f t="shared" si="91"/>
        <v>0.10339057678260843</v>
      </c>
      <c r="GW54" s="42">
        <f t="shared" si="91"/>
        <v>6.9289720869565308E-2</v>
      </c>
      <c r="GX54" s="42">
        <f t="shared" si="91"/>
        <v>0.13598083495652169</v>
      </c>
      <c r="GY54" s="42">
        <f t="shared" si="91"/>
        <v>0.11783941147826127</v>
      </c>
      <c r="GZ54" s="42">
        <f t="shared" si="91"/>
        <v>3.8499999999963563E-4</v>
      </c>
      <c r="HA54" s="42">
        <f t="shared" si="91"/>
        <v>3.8499999999963563E-4</v>
      </c>
      <c r="HB54" s="42">
        <f t="shared" si="91"/>
        <v>3.8499999999963563E-4</v>
      </c>
      <c r="HC54" s="42">
        <f t="shared" si="91"/>
        <v>0.16669388826086973</v>
      </c>
      <c r="HD54" s="42">
        <f t="shared" si="91"/>
        <v>3.8500000000052381E-4</v>
      </c>
      <c r="HE54" s="42">
        <f t="shared" si="91"/>
        <v>3.8499999999963563E-4</v>
      </c>
      <c r="HF54" s="42">
        <f t="shared" si="91"/>
        <v>0.17145208339130402</v>
      </c>
      <c r="HG54" s="42">
        <f t="shared" si="91"/>
        <v>3.8500000000052381E-4</v>
      </c>
      <c r="HH54" s="42">
        <f t="shared" si="91"/>
        <v>3.8499999999963563E-4</v>
      </c>
      <c r="HI54" s="42">
        <f t="shared" si="91"/>
        <v>0.10705483000000005</v>
      </c>
      <c r="HJ54" s="42">
        <f t="shared" si="91"/>
        <v>3.8500000000052381E-4</v>
      </c>
      <c r="HK54" s="42">
        <f t="shared" si="91"/>
        <v>3.8500000000052381E-4</v>
      </c>
      <c r="HL54" s="42">
        <f t="shared" si="91"/>
        <v>0.1681882520000002</v>
      </c>
      <c r="HM54" s="42">
        <f t="shared" si="91"/>
        <v>3.8500000000052381E-4</v>
      </c>
      <c r="HN54" s="42">
        <f t="shared" si="91"/>
        <v>3.8499999999963563E-4</v>
      </c>
      <c r="HO54" s="42">
        <f t="shared" si="91"/>
        <v>3.8499999999963563E-4</v>
      </c>
      <c r="HP54" s="42">
        <f t="shared" si="91"/>
        <v>3.8500000000052381E-4</v>
      </c>
      <c r="HQ54" s="42">
        <f t="shared" si="91"/>
        <v>0.21565457200000004</v>
      </c>
      <c r="HR54" s="42">
        <f t="shared" si="91"/>
        <v>3.8500000000007972E-4</v>
      </c>
      <c r="HS54" s="42">
        <f t="shared" si="91"/>
        <v>0.18233032599999976</v>
      </c>
      <c r="HT54" s="42">
        <f t="shared" si="91"/>
        <v>3.8500000000052381E-4</v>
      </c>
      <c r="HU54" s="42">
        <f t="shared" si="91"/>
        <v>4.710088937913337E-2</v>
      </c>
      <c r="HV54" s="42">
        <f t="shared" si="91"/>
        <v>0.15564490999999858</v>
      </c>
      <c r="HW54" s="42">
        <f t="shared" si="91"/>
        <v>3.8500000000052381E-4</v>
      </c>
      <c r="HX54" s="42">
        <f t="shared" si="91"/>
        <v>3.8500000000052381E-4</v>
      </c>
      <c r="HY54" s="42">
        <f t="shared" si="91"/>
        <v>0.10691285200000067</v>
      </c>
      <c r="HZ54" s="42">
        <f t="shared" si="91"/>
        <v>3.8499999999963563E-4</v>
      </c>
      <c r="IA54" s="42">
        <f t="shared" si="91"/>
        <v>3.8500000000007972E-4</v>
      </c>
      <c r="IB54" s="42">
        <f t="shared" si="91"/>
        <v>0.14909950600000066</v>
      </c>
      <c r="IC54" s="42">
        <f t="shared" si="91"/>
        <v>9.1080873999998424E-2</v>
      </c>
      <c r="ID54" s="42">
        <f t="shared" si="91"/>
        <v>3.8500000000052381E-4</v>
      </c>
      <c r="IE54" s="42">
        <f t="shared" si="91"/>
        <v>3.8499999999963563E-4</v>
      </c>
      <c r="IF54" s="42">
        <f t="shared" si="91"/>
        <v>9.3639106000000361E-2</v>
      </c>
      <c r="IG54" s="42">
        <f t="shared" si="91"/>
        <v>9.665035799999977E-2</v>
      </c>
      <c r="IH54" s="42">
        <f t="shared" si="91"/>
        <v>3.8499999999985768E-4</v>
      </c>
      <c r="II54" s="42">
        <f t="shared" si="91"/>
        <v>3.8500000000007972E-4</v>
      </c>
      <c r="IJ54" s="42">
        <f t="shared" si="91"/>
        <v>3.8500000000007972E-4</v>
      </c>
      <c r="IK54" s="42">
        <f t="shared" si="91"/>
        <v>3.8500000000007972E-4</v>
      </c>
      <c r="IL54" s="42">
        <f t="shared" si="91"/>
        <v>3.8500000000007972E-4</v>
      </c>
      <c r="IM54" s="42">
        <f t="shared" si="91"/>
        <v>1.1493999180000003</v>
      </c>
      <c r="IN54" s="42">
        <f t="shared" si="91"/>
        <v>0.16734473600000044</v>
      </c>
      <c r="IO54" s="42">
        <f t="shared" si="91"/>
        <v>3.8499999999963563E-4</v>
      </c>
      <c r="IP54" s="42">
        <f t="shared" si="91"/>
        <v>0.14437356199999929</v>
      </c>
      <c r="IQ54" s="42">
        <f t="shared" si="91"/>
        <v>0.14404977999999957</v>
      </c>
      <c r="IR54" s="42">
        <f t="shared" si="91"/>
        <v>0.13796414000000023</v>
      </c>
      <c r="IS54" s="42">
        <f t="shared" si="91"/>
        <v>7.4342697999999707E-2</v>
      </c>
      <c r="IT54" s="42">
        <f t="shared" si="91"/>
        <v>0.18935876400000051</v>
      </c>
      <c r="IU54" s="42">
        <f t="shared" si="91"/>
        <v>0.16430039799999996</v>
      </c>
      <c r="IV54" s="42">
        <f t="shared" si="91"/>
        <v>7.0082117999999305E-2</v>
      </c>
      <c r="IW54" s="42">
        <f t="shared" si="91"/>
        <v>0.21298456799999954</v>
      </c>
      <c r="IX54" s="42">
        <f t="shared" si="91"/>
        <v>0.18043737999999898</v>
      </c>
      <c r="IY54" s="42">
        <f t="shared" si="91"/>
        <v>0.20954504799999896</v>
      </c>
      <c r="IZ54" s="42">
        <f t="shared" si="91"/>
        <v>3.8499999999963563E-4</v>
      </c>
      <c r="JA54" s="42">
        <f t="shared" ref="JA54:LL54" si="92">JA53-JA15</f>
        <v>0.27694699999999983</v>
      </c>
      <c r="JB54" s="42">
        <f t="shared" si="92"/>
        <v>4.6960082000000014E-2</v>
      </c>
      <c r="JC54" s="42">
        <f t="shared" si="92"/>
        <v>6.1543698000001257E-2</v>
      </c>
      <c r="JD54" s="42">
        <f t="shared" si="92"/>
        <v>3.8499999999963563E-4</v>
      </c>
      <c r="JE54" s="42">
        <f t="shared" si="92"/>
        <v>3.8499999999963563E-4</v>
      </c>
      <c r="JF54" s="42">
        <f t="shared" si="92"/>
        <v>3.8500000000052381E-4</v>
      </c>
      <c r="JG54" s="42">
        <f t="shared" si="92"/>
        <v>3.8499999999963563E-4</v>
      </c>
      <c r="JH54" s="42">
        <f t="shared" si="92"/>
        <v>3.8500000000052381E-4</v>
      </c>
      <c r="JI54" s="42">
        <f t="shared" si="92"/>
        <v>0.13467231199999929</v>
      </c>
      <c r="JJ54" s="42">
        <f t="shared" si="92"/>
        <v>3.8499999999963563E-4</v>
      </c>
      <c r="JK54" s="42">
        <f t="shared" si="92"/>
        <v>3.8499999999963563E-4</v>
      </c>
      <c r="JL54" s="42">
        <f t="shared" si="92"/>
        <v>3.8500000000052381E-4</v>
      </c>
      <c r="JM54" s="42">
        <f t="shared" si="92"/>
        <v>3.8499999999963563E-4</v>
      </c>
      <c r="JN54" s="42">
        <f t="shared" si="92"/>
        <v>3.8499999999963563E-4</v>
      </c>
      <c r="JO54" s="42">
        <f t="shared" si="92"/>
        <v>3.8499999999963563E-4</v>
      </c>
      <c r="JP54" s="42">
        <f t="shared" si="92"/>
        <v>3.8500000000052381E-4</v>
      </c>
      <c r="JQ54" s="42">
        <f t="shared" si="92"/>
        <v>3.8499999999963563E-4</v>
      </c>
      <c r="JR54" s="42">
        <f t="shared" si="92"/>
        <v>3.8500000000052381E-4</v>
      </c>
      <c r="JS54" s="42">
        <f t="shared" si="92"/>
        <v>0.12460291999999917</v>
      </c>
      <c r="JT54" s="42">
        <f t="shared" si="92"/>
        <v>3.8500000000052381E-4</v>
      </c>
      <c r="JU54" s="42">
        <f t="shared" si="92"/>
        <v>0.1902962420000005</v>
      </c>
      <c r="JV54" s="42">
        <f t="shared" si="92"/>
        <v>9.3700484000000195E-2</v>
      </c>
      <c r="JW54" s="42">
        <f t="shared" si="92"/>
        <v>3.8499999999963563E-4</v>
      </c>
      <c r="JX54" s="42">
        <f t="shared" si="92"/>
        <v>5.185594399999971E-2</v>
      </c>
      <c r="JY54" s="42">
        <f t="shared" si="92"/>
        <v>5.1951203999999862E-2</v>
      </c>
      <c r="JZ54" s="42">
        <f t="shared" si="92"/>
        <v>6.4279958000000192E-2</v>
      </c>
      <c r="KA54" s="42">
        <f t="shared" si="92"/>
        <v>6.2641865999999879E-2</v>
      </c>
      <c r="KB54" s="42">
        <f t="shared" si="92"/>
        <v>6.1815231999999831E-2</v>
      </c>
      <c r="KC54" s="42">
        <f t="shared" si="92"/>
        <v>7.0036172000000896E-2</v>
      </c>
      <c r="KD54" s="42">
        <f t="shared" si="92"/>
        <v>3.8499999999963563E-4</v>
      </c>
      <c r="KE54" s="42">
        <f t="shared" si="92"/>
        <v>4.1961832000000143E-2</v>
      </c>
      <c r="KF54" s="42">
        <f t="shared" si="92"/>
        <v>3.8690839999997451E-3</v>
      </c>
      <c r="KG54" s="42">
        <f t="shared" si="92"/>
        <v>1.0331998000000731E-2</v>
      </c>
      <c r="KH54" s="42">
        <f t="shared" si="92"/>
        <v>2.3486659999996107E-3</v>
      </c>
      <c r="KI54" s="42">
        <f t="shared" si="92"/>
        <v>6.9904999999999884E-2</v>
      </c>
      <c r="KJ54" s="42">
        <f t="shared" si="92"/>
        <v>3.8499999999963563E-4</v>
      </c>
      <c r="KK54" s="42">
        <f t="shared" si="92"/>
        <v>3.7394999999999179E-2</v>
      </c>
      <c r="KL54" s="42">
        <f t="shared" si="92"/>
        <v>3.8499999999874746E-4</v>
      </c>
      <c r="KM54" s="42">
        <f t="shared" si="92"/>
        <v>3.8500000000007972E-4</v>
      </c>
      <c r="KN54" s="42">
        <f t="shared" si="92"/>
        <v>3.8500000000007972E-4</v>
      </c>
      <c r="KO54" s="42">
        <f t="shared" si="92"/>
        <v>3.8499999999985768E-4</v>
      </c>
      <c r="KP54" s="42">
        <f t="shared" si="92"/>
        <v>3.8500000000007972E-4</v>
      </c>
      <c r="KQ54" s="42">
        <f t="shared" si="92"/>
        <v>3.8500000000007972E-4</v>
      </c>
      <c r="KR54" s="42">
        <f t="shared" si="92"/>
        <v>3.8500000000007972E-4</v>
      </c>
      <c r="KS54" s="42">
        <f t="shared" si="92"/>
        <v>3.8500000000007972E-4</v>
      </c>
      <c r="KT54" s="42">
        <f t="shared" si="92"/>
        <v>3.8500000000007972E-4</v>
      </c>
      <c r="KU54" s="42">
        <f t="shared" si="92"/>
        <v>3.8500000000007972E-4</v>
      </c>
      <c r="KV54" s="42">
        <f t="shared" si="92"/>
        <v>3.8500000000007972E-4</v>
      </c>
      <c r="KW54" s="42">
        <f t="shared" si="92"/>
        <v>3.8500000000007972E-4</v>
      </c>
      <c r="KX54" s="42">
        <f t="shared" si="92"/>
        <v>3.8500000000007972E-4</v>
      </c>
      <c r="KY54" s="42">
        <f t="shared" si="92"/>
        <v>3.8499999999963563E-4</v>
      </c>
      <c r="KZ54" s="42">
        <f t="shared" si="92"/>
        <v>3.8500000000007972E-4</v>
      </c>
      <c r="LA54" s="42">
        <f t="shared" si="92"/>
        <v>3.8499999999985768E-4</v>
      </c>
      <c r="LB54" s="42">
        <f t="shared" si="92"/>
        <v>3.8499999999985768E-4</v>
      </c>
      <c r="LC54" s="42">
        <f t="shared" si="92"/>
        <v>3.8499999999985768E-4</v>
      </c>
      <c r="LD54" s="42">
        <f t="shared" si="92"/>
        <v>3.8500000000007972E-4</v>
      </c>
      <c r="LE54" s="42">
        <f t="shared" si="92"/>
        <v>3.8500000000007972E-4</v>
      </c>
      <c r="LF54" s="42">
        <f t="shared" si="92"/>
        <v>3.8499999999963563E-4</v>
      </c>
      <c r="LG54" s="42">
        <f t="shared" si="92"/>
        <v>3.8499999999963563E-4</v>
      </c>
      <c r="LH54" s="42">
        <f t="shared" si="92"/>
        <v>3.8499999999963563E-4</v>
      </c>
      <c r="LI54" s="42">
        <f t="shared" si="92"/>
        <v>4.4077097999998927E-2</v>
      </c>
      <c r="LJ54" s="42">
        <f t="shared" si="92"/>
        <v>3.8499999999963563E-4</v>
      </c>
      <c r="LK54" s="42">
        <f t="shared" si="92"/>
        <v>3.8500000000007972E-4</v>
      </c>
      <c r="LL54" s="42">
        <f t="shared" si="92"/>
        <v>3.8499999999963563E-4</v>
      </c>
      <c r="LM54" s="42">
        <f t="shared" ref="LM54:ND54" si="93">LM53-LM15</f>
        <v>3.8500000000052381E-4</v>
      </c>
      <c r="LN54" s="42">
        <f t="shared" si="93"/>
        <v>3.8500000000007972E-4</v>
      </c>
      <c r="LO54" s="42">
        <f t="shared" si="93"/>
        <v>3.8500000000007972E-4</v>
      </c>
      <c r="LP54" s="42">
        <f t="shared" si="93"/>
        <v>3.8499999999985768E-4</v>
      </c>
      <c r="LQ54" s="42">
        <f t="shared" si="93"/>
        <v>3.8499999999985768E-4</v>
      </c>
      <c r="LR54" s="42">
        <f t="shared" si="93"/>
        <v>3.8500000000007972E-4</v>
      </c>
      <c r="LS54" s="42">
        <f t="shared" si="93"/>
        <v>3.8499999999963563E-4</v>
      </c>
      <c r="LT54" s="42">
        <f t="shared" si="93"/>
        <v>3.8499999999963563E-4</v>
      </c>
      <c r="LU54" s="42">
        <f t="shared" si="93"/>
        <v>5.7279838434783237E-2</v>
      </c>
      <c r="LV54" s="42">
        <f t="shared" si="93"/>
        <v>3.8500000000052381E-4</v>
      </c>
      <c r="LW54" s="42">
        <f t="shared" si="93"/>
        <v>3.8500000000052381E-4</v>
      </c>
      <c r="LX54" s="42">
        <f t="shared" si="93"/>
        <v>5.4176264086957637E-2</v>
      </c>
      <c r="LY54" s="42">
        <f t="shared" si="93"/>
        <v>3.8500000000052381E-4</v>
      </c>
      <c r="LZ54" s="42">
        <f t="shared" si="93"/>
        <v>3.8500000000052381E-4</v>
      </c>
      <c r="MA54" s="42">
        <f t="shared" si="93"/>
        <v>3.8499999999963563E-4</v>
      </c>
      <c r="MB54" s="42">
        <f t="shared" si="93"/>
        <v>3.8499999999963563E-4</v>
      </c>
      <c r="MC54" s="42">
        <f t="shared" si="93"/>
        <v>3.8499999999963563E-4</v>
      </c>
      <c r="MD54" s="42">
        <f t="shared" si="93"/>
        <v>3.8499999999963563E-4</v>
      </c>
      <c r="ME54" s="42">
        <f t="shared" si="93"/>
        <v>3.8500000000007972E-4</v>
      </c>
      <c r="MF54" s="42">
        <f t="shared" si="93"/>
        <v>3.8500000000007972E-4</v>
      </c>
      <c r="MG54" s="42">
        <f t="shared" si="93"/>
        <v>8.6479440869569046E-3</v>
      </c>
      <c r="MH54" s="42">
        <f t="shared" si="93"/>
        <v>3.7968012260869877E-2</v>
      </c>
      <c r="MI54" s="42">
        <f t="shared" si="93"/>
        <v>0.54271934782608788</v>
      </c>
      <c r="MJ54" s="42">
        <f t="shared" si="93"/>
        <v>2.8499999999986869E-4</v>
      </c>
      <c r="MK54" s="42">
        <f t="shared" si="93"/>
        <v>2.8499999999898051E-4</v>
      </c>
      <c r="ML54" s="42">
        <f t="shared" si="93"/>
        <v>2.8499999999986869E-4</v>
      </c>
      <c r="MM54" s="42">
        <f t="shared" si="93"/>
        <v>3.8500000000052381E-4</v>
      </c>
      <c r="MN54" s="42">
        <f t="shared" si="93"/>
        <v>3.8499999999985768E-4</v>
      </c>
      <c r="MO54" s="42">
        <f t="shared" si="93"/>
        <v>3.8499999999985768E-4</v>
      </c>
      <c r="MP54" s="42">
        <f t="shared" si="93"/>
        <v>3.8500000000007972E-4</v>
      </c>
      <c r="MQ54" s="42">
        <f t="shared" si="93"/>
        <v>3.8500000000007972E-4</v>
      </c>
      <c r="MR54" s="42">
        <f t="shared" si="93"/>
        <v>2.8499999999986869E-4</v>
      </c>
      <c r="MS54" s="42">
        <f t="shared" si="93"/>
        <v>3.8500000000007972E-4</v>
      </c>
      <c r="MT54" s="42">
        <f t="shared" si="93"/>
        <v>3.0076683826086636E-2</v>
      </c>
      <c r="MU54" s="42">
        <f t="shared" si="93"/>
        <v>3.8500000000007972E-4</v>
      </c>
      <c r="MV54" s="42">
        <f t="shared" si="93"/>
        <v>1.456438000000837E-3</v>
      </c>
      <c r="MW54" s="42">
        <f t="shared" si="93"/>
        <v>3.5356000000000165E-2</v>
      </c>
      <c r="MX54" s="42">
        <f t="shared" si="93"/>
        <v>1.9641043478261899E-2</v>
      </c>
      <c r="MY54" s="42">
        <f t="shared" si="93"/>
        <v>3.8500000000007972E-4</v>
      </c>
      <c r="MZ54" s="42">
        <f t="shared" si="93"/>
        <v>3.8499999999985768E-4</v>
      </c>
      <c r="NA54" s="42">
        <f t="shared" si="93"/>
        <v>3.9616389897436211E-2</v>
      </c>
      <c r="NB54" s="42">
        <f t="shared" si="93"/>
        <v>9.5676086956526518E-3</v>
      </c>
      <c r="NC54" s="42">
        <f t="shared" si="93"/>
        <v>3.8499999999963563E-4</v>
      </c>
      <c r="ND54" s="42">
        <f t="shared" si="93"/>
        <v>6.4669552086956905E-2</v>
      </c>
      <c r="NE54" s="41"/>
    </row>
    <row r="55" spans="1:375" hidden="1">
      <c r="NE55" s="41"/>
    </row>
    <row r="56" spans="1:375" hidden="1">
      <c r="NE56" s="41"/>
    </row>
    <row r="57" spans="1:375" hidden="1"/>
    <row r="58" spans="1:375" ht="15.75" hidden="1">
      <c r="A58" s="96" t="s">
        <v>848</v>
      </c>
      <c r="B58" s="96"/>
      <c r="D58" s="97"/>
      <c r="E58" s="96" t="s">
        <v>845</v>
      </c>
      <c r="H58" s="96" t="s">
        <v>848</v>
      </c>
      <c r="I58" s="96"/>
      <c r="K58" s="97"/>
      <c r="P58" s="96" t="s">
        <v>845</v>
      </c>
      <c r="T58" s="96" t="s">
        <v>848</v>
      </c>
      <c r="U58" s="96"/>
      <c r="W58" s="97"/>
      <c r="AB58" s="96" t="s">
        <v>845</v>
      </c>
      <c r="AF58" s="96" t="s">
        <v>848</v>
      </c>
      <c r="AG58" s="96"/>
      <c r="AI58" s="97"/>
      <c r="AN58" s="96" t="s">
        <v>845</v>
      </c>
      <c r="AR58" s="96" t="s">
        <v>848</v>
      </c>
      <c r="AS58" s="96"/>
      <c r="AU58" s="97"/>
      <c r="AZ58" s="96" t="s">
        <v>845</v>
      </c>
      <c r="BD58" s="96" t="s">
        <v>848</v>
      </c>
      <c r="BE58" s="96"/>
      <c r="BG58" s="97"/>
      <c r="BL58" s="96" t="s">
        <v>845</v>
      </c>
      <c r="BP58" s="96" t="s">
        <v>848</v>
      </c>
      <c r="BQ58" s="96"/>
      <c r="BS58" s="97"/>
      <c r="BX58" s="96" t="s">
        <v>845</v>
      </c>
      <c r="CB58" s="96" t="s">
        <v>848</v>
      </c>
      <c r="CC58" s="96"/>
      <c r="CE58" s="97"/>
      <c r="CJ58" s="96" t="s">
        <v>845</v>
      </c>
      <c r="CN58" s="96" t="s">
        <v>848</v>
      </c>
      <c r="CO58" s="96"/>
      <c r="CQ58" s="97"/>
      <c r="CV58" s="96" t="s">
        <v>845</v>
      </c>
      <c r="CZ58" s="96" t="s">
        <v>848</v>
      </c>
      <c r="DA58" s="96"/>
      <c r="DC58" s="97"/>
      <c r="DH58" s="96" t="s">
        <v>845</v>
      </c>
      <c r="DL58" s="96" t="s">
        <v>848</v>
      </c>
      <c r="DM58" s="96"/>
      <c r="DO58" s="97"/>
      <c r="DT58" s="96" t="s">
        <v>845</v>
      </c>
      <c r="DX58" s="96" t="s">
        <v>848</v>
      </c>
      <c r="DY58" s="96"/>
      <c r="EA58" s="97"/>
      <c r="EF58" s="96" t="s">
        <v>845</v>
      </c>
      <c r="EJ58" s="96" t="s">
        <v>848</v>
      </c>
      <c r="EK58" s="96"/>
      <c r="EM58" s="97"/>
      <c r="ER58" s="96" t="s">
        <v>845</v>
      </c>
      <c r="EV58" s="96" t="s">
        <v>848</v>
      </c>
      <c r="EW58" s="96"/>
      <c r="EY58" s="97"/>
      <c r="FD58" s="96" t="s">
        <v>845</v>
      </c>
      <c r="FH58" s="96" t="s">
        <v>848</v>
      </c>
      <c r="FI58" s="96"/>
      <c r="FK58" s="97"/>
      <c r="FP58" s="96" t="s">
        <v>845</v>
      </c>
      <c r="FT58" s="96" t="s">
        <v>848</v>
      </c>
      <c r="FU58" s="96"/>
      <c r="FW58" s="97"/>
      <c r="GB58" s="96" t="s">
        <v>845</v>
      </c>
      <c r="GF58" s="96" t="s">
        <v>848</v>
      </c>
      <c r="GG58" s="96"/>
      <c r="GI58" s="97"/>
      <c r="GN58" s="96" t="s">
        <v>845</v>
      </c>
      <c r="GR58" s="96" t="s">
        <v>848</v>
      </c>
      <c r="GS58" s="96"/>
      <c r="GU58" s="97"/>
      <c r="GZ58" s="96" t="s">
        <v>845</v>
      </c>
      <c r="HD58" s="96" t="s">
        <v>848</v>
      </c>
      <c r="HE58" s="96"/>
      <c r="HG58" s="97"/>
      <c r="HL58" s="96" t="s">
        <v>845</v>
      </c>
      <c r="HP58" s="96" t="s">
        <v>848</v>
      </c>
      <c r="HQ58" s="96"/>
      <c r="HS58" s="97"/>
      <c r="HX58" s="96" t="s">
        <v>845</v>
      </c>
      <c r="IB58" s="96" t="s">
        <v>848</v>
      </c>
      <c r="IC58" s="96"/>
      <c r="IE58" s="97"/>
      <c r="IJ58" s="96" t="s">
        <v>845</v>
      </c>
      <c r="IN58" s="96" t="s">
        <v>848</v>
      </c>
      <c r="IO58" s="96"/>
      <c r="IQ58" s="97"/>
      <c r="IV58" s="96" t="s">
        <v>845</v>
      </c>
      <c r="IZ58" s="96" t="s">
        <v>848</v>
      </c>
      <c r="JA58" s="96"/>
      <c r="JC58" s="97"/>
      <c r="JH58" s="96" t="s">
        <v>845</v>
      </c>
      <c r="JL58" s="96" t="s">
        <v>848</v>
      </c>
      <c r="JM58" s="96"/>
      <c r="JO58" s="97"/>
      <c r="JT58" s="96" t="s">
        <v>845</v>
      </c>
      <c r="JX58" s="96" t="s">
        <v>848</v>
      </c>
      <c r="JY58" s="96"/>
      <c r="KA58" s="97"/>
      <c r="KF58" s="96" t="s">
        <v>845</v>
      </c>
      <c r="KJ58" s="96" t="s">
        <v>848</v>
      </c>
      <c r="KK58" s="96"/>
      <c r="KM58" s="97"/>
      <c r="KR58" s="96" t="s">
        <v>845</v>
      </c>
      <c r="KV58" s="96" t="s">
        <v>848</v>
      </c>
      <c r="KW58" s="96"/>
      <c r="KY58" s="97"/>
      <c r="LD58" s="96" t="s">
        <v>845</v>
      </c>
      <c r="LH58" s="96" t="s">
        <v>848</v>
      </c>
      <c r="LI58" s="96"/>
      <c r="LK58" s="97"/>
      <c r="LP58" s="96" t="s">
        <v>845</v>
      </c>
      <c r="LT58" s="96" t="s">
        <v>848</v>
      </c>
      <c r="LU58" s="96"/>
      <c r="LW58" s="97"/>
      <c r="MB58" s="96" t="s">
        <v>845</v>
      </c>
      <c r="MF58" s="96" t="s">
        <v>848</v>
      </c>
      <c r="MG58" s="96"/>
      <c r="MI58" s="97"/>
      <c r="MN58" s="96" t="s">
        <v>845</v>
      </c>
      <c r="MR58" s="96" t="s">
        <v>848</v>
      </c>
      <c r="MS58" s="96"/>
      <c r="MU58" s="97"/>
      <c r="MZ58" s="96" t="s">
        <v>845</v>
      </c>
      <c r="ND58" s="96" t="s">
        <v>848</v>
      </c>
      <c r="NE58" s="96"/>
      <c r="NG58" s="97"/>
      <c r="NK58" s="96" t="s">
        <v>845</v>
      </c>
    </row>
    <row r="59" spans="1:375" ht="15.75" hidden="1">
      <c r="A59" s="96"/>
      <c r="B59" s="96"/>
      <c r="D59" s="97"/>
      <c r="E59" s="96"/>
      <c r="H59" s="96"/>
      <c r="I59" s="96"/>
      <c r="K59" s="97"/>
      <c r="P59" s="96"/>
      <c r="T59" s="96"/>
      <c r="U59" s="96"/>
      <c r="W59" s="97"/>
      <c r="AB59" s="96"/>
      <c r="AF59" s="96"/>
      <c r="AG59" s="96"/>
      <c r="AI59" s="97"/>
      <c r="AN59" s="96"/>
      <c r="AR59" s="96"/>
      <c r="AS59" s="96"/>
      <c r="AU59" s="97"/>
      <c r="AZ59" s="96"/>
      <c r="BD59" s="96"/>
      <c r="BE59" s="96"/>
      <c r="BG59" s="97"/>
      <c r="BL59" s="96"/>
      <c r="BP59" s="96"/>
      <c r="BQ59" s="96"/>
      <c r="BS59" s="97"/>
      <c r="BX59" s="96"/>
      <c r="CB59" s="96"/>
      <c r="CC59" s="96"/>
      <c r="CE59" s="97"/>
      <c r="CJ59" s="96"/>
      <c r="CN59" s="96"/>
      <c r="CO59" s="96"/>
      <c r="CQ59" s="97"/>
      <c r="CV59" s="96"/>
      <c r="CZ59" s="96"/>
      <c r="DA59" s="96"/>
      <c r="DC59" s="97"/>
      <c r="DH59" s="96"/>
      <c r="DL59" s="96"/>
      <c r="DM59" s="96"/>
      <c r="DO59" s="97"/>
      <c r="DT59" s="96"/>
      <c r="DX59" s="96"/>
      <c r="DY59" s="96"/>
      <c r="EA59" s="97"/>
      <c r="EF59" s="96"/>
      <c r="EJ59" s="96"/>
      <c r="EK59" s="96"/>
      <c r="EM59" s="97"/>
      <c r="ER59" s="96"/>
      <c r="EV59" s="96"/>
      <c r="EW59" s="96"/>
      <c r="EY59" s="97"/>
      <c r="FD59" s="96"/>
      <c r="FH59" s="96"/>
      <c r="FI59" s="96"/>
      <c r="FK59" s="97"/>
      <c r="FP59" s="96"/>
      <c r="FT59" s="96"/>
      <c r="FU59" s="96"/>
      <c r="FW59" s="97"/>
      <c r="GB59" s="96"/>
      <c r="GF59" s="96"/>
      <c r="GG59" s="96"/>
      <c r="GI59" s="97"/>
      <c r="GN59" s="96"/>
      <c r="GR59" s="96"/>
      <c r="GS59" s="96"/>
      <c r="GU59" s="97"/>
      <c r="GZ59" s="96"/>
      <c r="HD59" s="96"/>
      <c r="HE59" s="96"/>
      <c r="HG59" s="97"/>
      <c r="HL59" s="96"/>
      <c r="HP59" s="96"/>
      <c r="HQ59" s="96"/>
      <c r="HS59" s="97"/>
      <c r="HX59" s="96"/>
      <c r="IB59" s="96"/>
      <c r="IC59" s="96"/>
      <c r="IE59" s="97"/>
      <c r="IJ59" s="96"/>
      <c r="IN59" s="96"/>
      <c r="IO59" s="96"/>
      <c r="IQ59" s="97"/>
      <c r="IV59" s="96"/>
      <c r="IZ59" s="96"/>
      <c r="JA59" s="96"/>
      <c r="JC59" s="97"/>
      <c r="JH59" s="96"/>
      <c r="JL59" s="96"/>
      <c r="JM59" s="96"/>
      <c r="JO59" s="97"/>
      <c r="JT59" s="96"/>
      <c r="JX59" s="96"/>
      <c r="JY59" s="96"/>
      <c r="KA59" s="97"/>
      <c r="KF59" s="96"/>
      <c r="KJ59" s="96"/>
      <c r="KK59" s="96"/>
      <c r="KM59" s="97"/>
      <c r="KR59" s="96"/>
      <c r="KV59" s="96"/>
      <c r="KW59" s="96"/>
      <c r="KY59" s="97"/>
      <c r="LD59" s="96"/>
      <c r="LH59" s="96"/>
      <c r="LI59" s="96"/>
      <c r="LK59" s="97"/>
      <c r="LP59" s="96"/>
      <c r="LT59" s="96"/>
      <c r="LU59" s="96"/>
      <c r="LW59" s="97"/>
      <c r="MB59" s="96"/>
      <c r="MF59" s="96"/>
      <c r="MG59" s="96"/>
      <c r="MI59" s="97"/>
      <c r="MN59" s="96"/>
      <c r="MR59" s="96"/>
      <c r="MS59" s="96"/>
      <c r="MU59" s="97"/>
      <c r="MZ59" s="96"/>
      <c r="ND59" s="96"/>
      <c r="NE59" s="96"/>
      <c r="NG59" s="97"/>
      <c r="NK59" s="96"/>
    </row>
    <row r="60" spans="1:375" ht="15.75" hidden="1">
      <c r="A60" s="96" t="s">
        <v>849</v>
      </c>
      <c r="B60" s="96"/>
      <c r="D60" s="97"/>
      <c r="E60" s="96" t="s">
        <v>847</v>
      </c>
      <c r="H60" s="96" t="s">
        <v>849</v>
      </c>
      <c r="I60" s="96"/>
      <c r="K60" s="97"/>
      <c r="P60" s="96" t="s">
        <v>847</v>
      </c>
      <c r="T60" s="96" t="s">
        <v>849</v>
      </c>
      <c r="U60" s="96"/>
      <c r="W60" s="97"/>
      <c r="AB60" s="96" t="s">
        <v>847</v>
      </c>
      <c r="AF60" s="96" t="s">
        <v>849</v>
      </c>
      <c r="AG60" s="96"/>
      <c r="AI60" s="97"/>
      <c r="AN60" s="96" t="s">
        <v>847</v>
      </c>
      <c r="AR60" s="96" t="s">
        <v>849</v>
      </c>
      <c r="AS60" s="96"/>
      <c r="AU60" s="97"/>
      <c r="AZ60" s="96" t="s">
        <v>847</v>
      </c>
      <c r="BD60" s="96" t="s">
        <v>849</v>
      </c>
      <c r="BE60" s="96"/>
      <c r="BG60" s="97"/>
      <c r="BL60" s="96" t="s">
        <v>847</v>
      </c>
      <c r="BP60" s="96" t="s">
        <v>849</v>
      </c>
      <c r="BQ60" s="96"/>
      <c r="BS60" s="97"/>
      <c r="BX60" s="96" t="s">
        <v>847</v>
      </c>
      <c r="CB60" s="96" t="s">
        <v>849</v>
      </c>
      <c r="CC60" s="96"/>
      <c r="CE60" s="97"/>
      <c r="CJ60" s="96" t="s">
        <v>847</v>
      </c>
      <c r="CN60" s="96" t="s">
        <v>849</v>
      </c>
      <c r="CO60" s="96"/>
      <c r="CQ60" s="97"/>
      <c r="CV60" s="96" t="s">
        <v>847</v>
      </c>
      <c r="CZ60" s="96" t="s">
        <v>849</v>
      </c>
      <c r="DA60" s="96"/>
      <c r="DC60" s="97"/>
      <c r="DH60" s="96" t="s">
        <v>847</v>
      </c>
      <c r="DL60" s="96" t="s">
        <v>849</v>
      </c>
      <c r="DM60" s="96"/>
      <c r="DO60" s="97"/>
      <c r="DT60" s="96" t="s">
        <v>847</v>
      </c>
      <c r="DX60" s="96" t="s">
        <v>849</v>
      </c>
      <c r="DY60" s="96"/>
      <c r="EA60" s="97"/>
      <c r="EF60" s="96" t="s">
        <v>847</v>
      </c>
      <c r="EJ60" s="96" t="s">
        <v>849</v>
      </c>
      <c r="EK60" s="96"/>
      <c r="EM60" s="97"/>
      <c r="ER60" s="96" t="s">
        <v>847</v>
      </c>
      <c r="EV60" s="96" t="s">
        <v>849</v>
      </c>
      <c r="EW60" s="96"/>
      <c r="EY60" s="97"/>
      <c r="FD60" s="96" t="s">
        <v>847</v>
      </c>
      <c r="FH60" s="96" t="s">
        <v>849</v>
      </c>
      <c r="FI60" s="96"/>
      <c r="FK60" s="97"/>
      <c r="FP60" s="96" t="s">
        <v>847</v>
      </c>
      <c r="FT60" s="96" t="s">
        <v>849</v>
      </c>
      <c r="FU60" s="96"/>
      <c r="FW60" s="97"/>
      <c r="GB60" s="96" t="s">
        <v>847</v>
      </c>
      <c r="GF60" s="96" t="s">
        <v>849</v>
      </c>
      <c r="GG60" s="96"/>
      <c r="GI60" s="97"/>
      <c r="GN60" s="96" t="s">
        <v>847</v>
      </c>
      <c r="GR60" s="96" t="s">
        <v>849</v>
      </c>
      <c r="GS60" s="96"/>
      <c r="GU60" s="97"/>
      <c r="GZ60" s="96" t="s">
        <v>847</v>
      </c>
      <c r="HD60" s="96" t="s">
        <v>849</v>
      </c>
      <c r="HE60" s="96"/>
      <c r="HG60" s="97"/>
      <c r="HL60" s="96" t="s">
        <v>847</v>
      </c>
      <c r="HP60" s="96" t="s">
        <v>849</v>
      </c>
      <c r="HQ60" s="96"/>
      <c r="HS60" s="97"/>
      <c r="HX60" s="96" t="s">
        <v>847</v>
      </c>
      <c r="IB60" s="96" t="s">
        <v>849</v>
      </c>
      <c r="IC60" s="96"/>
      <c r="IE60" s="97"/>
      <c r="IJ60" s="96" t="s">
        <v>847</v>
      </c>
      <c r="IN60" s="96" t="s">
        <v>849</v>
      </c>
      <c r="IO60" s="96"/>
      <c r="IQ60" s="97"/>
      <c r="IV60" s="96" t="s">
        <v>847</v>
      </c>
      <c r="IZ60" s="96" t="s">
        <v>849</v>
      </c>
      <c r="JA60" s="96"/>
      <c r="JC60" s="97"/>
      <c r="JH60" s="96" t="s">
        <v>847</v>
      </c>
      <c r="JL60" s="96" t="s">
        <v>849</v>
      </c>
      <c r="JM60" s="96"/>
      <c r="JO60" s="97"/>
      <c r="JT60" s="96" t="s">
        <v>847</v>
      </c>
      <c r="JX60" s="96" t="s">
        <v>849</v>
      </c>
      <c r="JY60" s="96"/>
      <c r="KA60" s="97"/>
      <c r="KF60" s="96" t="s">
        <v>847</v>
      </c>
      <c r="KJ60" s="96" t="s">
        <v>849</v>
      </c>
      <c r="KK60" s="96"/>
      <c r="KM60" s="97"/>
      <c r="KR60" s="96" t="s">
        <v>847</v>
      </c>
      <c r="KV60" s="96" t="s">
        <v>849</v>
      </c>
      <c r="KW60" s="96"/>
      <c r="KY60" s="97"/>
      <c r="LD60" s="96" t="s">
        <v>847</v>
      </c>
      <c r="LH60" s="96" t="s">
        <v>849</v>
      </c>
      <c r="LI60" s="96"/>
      <c r="LK60" s="97"/>
      <c r="LP60" s="96" t="s">
        <v>847</v>
      </c>
      <c r="LT60" s="96" t="s">
        <v>849</v>
      </c>
      <c r="LU60" s="96"/>
      <c r="LW60" s="97"/>
      <c r="MB60" s="96" t="s">
        <v>847</v>
      </c>
      <c r="MF60" s="96" t="s">
        <v>849</v>
      </c>
      <c r="MG60" s="96"/>
      <c r="MI60" s="97"/>
      <c r="MN60" s="96" t="s">
        <v>847</v>
      </c>
      <c r="MR60" s="96" t="s">
        <v>849</v>
      </c>
      <c r="MS60" s="96"/>
      <c r="MU60" s="97"/>
      <c r="MZ60" s="96" t="s">
        <v>847</v>
      </c>
      <c r="ND60" s="96" t="s">
        <v>849</v>
      </c>
      <c r="NE60" s="96"/>
      <c r="NG60" s="97"/>
      <c r="NK60" s="96" t="s">
        <v>847</v>
      </c>
    </row>
    <row r="63" spans="1:375" ht="19.5">
      <c r="A63" s="93"/>
      <c r="B63" s="94"/>
      <c r="C63" s="93"/>
      <c r="D63" s="93"/>
      <c r="ND63" s="40" t="s">
        <v>852</v>
      </c>
      <c r="NE63" s="40"/>
      <c r="NF63" s="40"/>
      <c r="NG63" s="4"/>
      <c r="NH63" s="4"/>
      <c r="NI63" s="4"/>
      <c r="NJ63" s="40" t="s">
        <v>853</v>
      </c>
    </row>
    <row r="64" spans="1:375" ht="24.75" customHeight="1">
      <c r="A64" s="93"/>
      <c r="B64" s="94"/>
      <c r="C64" s="93"/>
      <c r="D64" s="93"/>
      <c r="ND64" s="40" t="s">
        <v>854</v>
      </c>
      <c r="NE64" s="4"/>
      <c r="NF64" s="4"/>
      <c r="NG64" s="4"/>
      <c r="NH64" s="4"/>
      <c r="NI64" s="4"/>
      <c r="NJ64" s="4"/>
    </row>
    <row r="65" spans="1:375" ht="15.75">
      <c r="A65" s="93"/>
      <c r="B65" s="94"/>
      <c r="C65" s="93"/>
      <c r="D65" s="93"/>
    </row>
    <row r="66" spans="1:375" ht="15.75" hidden="1">
      <c r="A66" s="93"/>
      <c r="B66" s="94"/>
      <c r="C66" s="93"/>
      <c r="D66" s="93"/>
    </row>
    <row r="67" spans="1:375" ht="15" hidden="1">
      <c r="A67" s="95" t="s">
        <v>846</v>
      </c>
      <c r="B67" s="94"/>
      <c r="C67" s="95"/>
      <c r="D67" s="95" t="s">
        <v>847</v>
      </c>
    </row>
    <row r="68" spans="1:375" hidden="1"/>
    <row r="69" spans="1:375" ht="15.75" hidden="1">
      <c r="A69" s="93" t="s">
        <v>844</v>
      </c>
      <c r="B69" s="94"/>
      <c r="D69" s="93" t="s">
        <v>845</v>
      </c>
      <c r="H69" s="93" t="s">
        <v>844</v>
      </c>
      <c r="I69" s="94"/>
      <c r="K69" s="93"/>
      <c r="O69" s="93" t="s">
        <v>845</v>
      </c>
      <c r="T69" s="93" t="s">
        <v>844</v>
      </c>
      <c r="U69" s="94"/>
      <c r="W69" s="93"/>
      <c r="AA69" s="93" t="s">
        <v>845</v>
      </c>
      <c r="AF69" s="93" t="s">
        <v>844</v>
      </c>
      <c r="AG69" s="94"/>
      <c r="AI69" s="93"/>
      <c r="AM69" s="93" t="s">
        <v>845</v>
      </c>
      <c r="AR69" s="93" t="s">
        <v>844</v>
      </c>
      <c r="AS69" s="94"/>
      <c r="AU69" s="93"/>
      <c r="AY69" s="93" t="s">
        <v>845</v>
      </c>
      <c r="BD69" s="93" t="s">
        <v>844</v>
      </c>
      <c r="BE69" s="94"/>
      <c r="BG69" s="93"/>
      <c r="BK69" s="93" t="s">
        <v>845</v>
      </c>
      <c r="BP69" s="93" t="s">
        <v>844</v>
      </c>
      <c r="BQ69" s="94"/>
      <c r="BS69" s="93"/>
      <c r="BW69" s="93" t="s">
        <v>845</v>
      </c>
      <c r="CB69" s="93" t="s">
        <v>844</v>
      </c>
      <c r="CC69" s="94"/>
      <c r="CE69" s="93"/>
      <c r="CI69" s="93" t="s">
        <v>845</v>
      </c>
      <c r="CN69" s="93" t="s">
        <v>844</v>
      </c>
      <c r="CO69" s="94"/>
      <c r="CQ69" s="93"/>
      <c r="CU69" s="93" t="s">
        <v>845</v>
      </c>
      <c r="CZ69" s="93" t="s">
        <v>844</v>
      </c>
      <c r="DA69" s="94"/>
      <c r="DC69" s="93"/>
      <c r="DG69" s="93" t="s">
        <v>845</v>
      </c>
      <c r="DL69" s="93" t="s">
        <v>844</v>
      </c>
      <c r="DM69" s="94"/>
      <c r="DO69" s="93"/>
      <c r="DS69" s="93" t="s">
        <v>845</v>
      </c>
      <c r="DX69" s="93" t="s">
        <v>844</v>
      </c>
      <c r="DY69" s="94"/>
      <c r="EA69" s="93"/>
      <c r="EE69" s="93" t="s">
        <v>845</v>
      </c>
      <c r="EJ69" s="93" t="s">
        <v>844</v>
      </c>
      <c r="EK69" s="94"/>
      <c r="EM69" s="93"/>
      <c r="EQ69" s="93" t="s">
        <v>845</v>
      </c>
      <c r="EV69" s="93" t="s">
        <v>844</v>
      </c>
      <c r="EW69" s="94"/>
      <c r="EY69" s="93"/>
      <c r="FC69" s="93" t="s">
        <v>845</v>
      </c>
      <c r="FH69" s="93" t="s">
        <v>844</v>
      </c>
      <c r="FI69" s="94"/>
      <c r="FK69" s="93"/>
      <c r="FO69" s="93" t="s">
        <v>845</v>
      </c>
      <c r="FT69" s="93" t="s">
        <v>844</v>
      </c>
      <c r="FU69" s="94"/>
      <c r="FW69" s="93"/>
      <c r="GA69" s="93" t="s">
        <v>845</v>
      </c>
      <c r="GF69" s="93" t="s">
        <v>844</v>
      </c>
      <c r="GG69" s="94"/>
      <c r="GI69" s="93"/>
      <c r="GM69" s="93" t="s">
        <v>845</v>
      </c>
      <c r="GR69" s="93" t="s">
        <v>844</v>
      </c>
      <c r="GS69" s="94"/>
      <c r="GU69" s="93"/>
      <c r="GY69" s="93" t="s">
        <v>845</v>
      </c>
      <c r="HD69" s="93" t="s">
        <v>844</v>
      </c>
      <c r="HE69" s="94"/>
      <c r="HG69" s="93"/>
      <c r="HK69" s="93" t="s">
        <v>845</v>
      </c>
      <c r="HP69" s="93" t="s">
        <v>844</v>
      </c>
      <c r="HQ69" s="94"/>
      <c r="HS69" s="93"/>
      <c r="HW69" s="93" t="s">
        <v>845</v>
      </c>
      <c r="IB69" s="93" t="s">
        <v>844</v>
      </c>
      <c r="IC69" s="94"/>
      <c r="IE69" s="93"/>
      <c r="II69" s="93" t="s">
        <v>845</v>
      </c>
      <c r="IN69" s="93" t="s">
        <v>844</v>
      </c>
      <c r="IO69" s="94"/>
      <c r="IQ69" s="93"/>
      <c r="IU69" s="93" t="s">
        <v>845</v>
      </c>
      <c r="IZ69" s="93" t="s">
        <v>844</v>
      </c>
      <c r="JA69" s="94"/>
      <c r="JC69" s="93"/>
      <c r="JG69" s="93" t="s">
        <v>845</v>
      </c>
      <c r="JL69" s="93" t="s">
        <v>844</v>
      </c>
      <c r="JM69" s="94"/>
      <c r="JO69" s="93"/>
      <c r="JS69" s="93" t="s">
        <v>845</v>
      </c>
      <c r="JX69" s="93" t="s">
        <v>844</v>
      </c>
      <c r="JY69" s="94"/>
      <c r="KA69" s="93"/>
      <c r="KE69" s="93" t="s">
        <v>845</v>
      </c>
      <c r="KJ69" s="93" t="s">
        <v>844</v>
      </c>
      <c r="KK69" s="94"/>
      <c r="KM69" s="93"/>
      <c r="KQ69" s="93" t="s">
        <v>845</v>
      </c>
      <c r="KV69" s="93" t="s">
        <v>844</v>
      </c>
      <c r="KW69" s="94"/>
      <c r="KY69" s="93"/>
      <c r="LC69" s="93" t="s">
        <v>845</v>
      </c>
      <c r="LH69" s="93" t="s">
        <v>844</v>
      </c>
      <c r="LI69" s="94"/>
      <c r="LK69" s="93"/>
      <c r="LO69" s="93" t="s">
        <v>845</v>
      </c>
      <c r="LT69" s="93" t="s">
        <v>844</v>
      </c>
      <c r="LU69" s="94"/>
      <c r="LW69" s="93"/>
      <c r="MA69" s="93" t="s">
        <v>845</v>
      </c>
      <c r="MF69" s="93" t="s">
        <v>844</v>
      </c>
      <c r="MG69" s="94"/>
      <c r="MI69" s="93"/>
      <c r="MM69" s="93" t="s">
        <v>845</v>
      </c>
      <c r="MR69" s="93" t="s">
        <v>844</v>
      </c>
      <c r="MS69" s="94"/>
      <c r="MU69" s="93"/>
      <c r="MY69" s="93" t="s">
        <v>845</v>
      </c>
      <c r="ND69" s="93" t="s">
        <v>844</v>
      </c>
      <c r="NE69" s="94"/>
      <c r="NG69" s="93"/>
      <c r="NK69" s="93" t="s">
        <v>845</v>
      </c>
    </row>
    <row r="70" spans="1:375" ht="15.75" hidden="1">
      <c r="A70" s="93"/>
      <c r="B70" s="94"/>
      <c r="D70" s="93"/>
      <c r="H70" s="93"/>
      <c r="I70" s="94"/>
      <c r="K70" s="93"/>
      <c r="O70" s="93"/>
      <c r="T70" s="93"/>
      <c r="U70" s="94"/>
      <c r="W70" s="93"/>
      <c r="AA70" s="93"/>
      <c r="AF70" s="93"/>
      <c r="AG70" s="94"/>
      <c r="AI70" s="93"/>
      <c r="AM70" s="93"/>
      <c r="AR70" s="93"/>
      <c r="AS70" s="94"/>
      <c r="AU70" s="93"/>
      <c r="AY70" s="93"/>
      <c r="BD70" s="93"/>
      <c r="BE70" s="94"/>
      <c r="BG70" s="93"/>
      <c r="BK70" s="93"/>
      <c r="BP70" s="93"/>
      <c r="BQ70" s="94"/>
      <c r="BS70" s="93"/>
      <c r="BW70" s="93"/>
      <c r="CB70" s="93"/>
      <c r="CC70" s="94"/>
      <c r="CE70" s="93"/>
      <c r="CI70" s="93"/>
      <c r="CN70" s="93"/>
      <c r="CO70" s="94"/>
      <c r="CQ70" s="93"/>
      <c r="CU70" s="93"/>
      <c r="CZ70" s="93"/>
      <c r="DA70" s="94"/>
      <c r="DC70" s="93"/>
      <c r="DG70" s="93"/>
      <c r="DL70" s="93"/>
      <c r="DM70" s="94"/>
      <c r="DO70" s="93"/>
      <c r="DS70" s="93"/>
      <c r="DX70" s="93"/>
      <c r="DY70" s="94"/>
      <c r="EA70" s="93"/>
      <c r="EE70" s="93"/>
      <c r="EJ70" s="93"/>
      <c r="EK70" s="94"/>
      <c r="EM70" s="93"/>
      <c r="EQ70" s="93"/>
      <c r="EV70" s="93"/>
      <c r="EW70" s="94"/>
      <c r="EY70" s="93"/>
      <c r="FC70" s="93"/>
      <c r="FH70" s="93"/>
      <c r="FI70" s="94"/>
      <c r="FK70" s="93"/>
      <c r="FO70" s="93"/>
      <c r="FT70" s="93"/>
      <c r="FU70" s="94"/>
      <c r="FW70" s="93"/>
      <c r="GA70" s="93"/>
      <c r="GF70" s="93"/>
      <c r="GG70" s="94"/>
      <c r="GI70" s="93"/>
      <c r="GM70" s="93"/>
      <c r="GR70" s="93"/>
      <c r="GS70" s="94"/>
      <c r="GU70" s="93"/>
      <c r="GY70" s="93"/>
      <c r="HD70" s="93"/>
      <c r="HE70" s="94"/>
      <c r="HG70" s="93"/>
      <c r="HK70" s="93"/>
      <c r="HP70" s="93"/>
      <c r="HQ70" s="94"/>
      <c r="HS70" s="93"/>
      <c r="HW70" s="93"/>
      <c r="IB70" s="93"/>
      <c r="IC70" s="94"/>
      <c r="IE70" s="93"/>
      <c r="II70" s="93"/>
      <c r="IN70" s="93"/>
      <c r="IO70" s="94"/>
      <c r="IQ70" s="93"/>
      <c r="IU70" s="93"/>
      <c r="IZ70" s="93"/>
      <c r="JA70" s="94"/>
      <c r="JC70" s="93"/>
      <c r="JG70" s="93"/>
      <c r="JL70" s="93"/>
      <c r="JM70" s="94"/>
      <c r="JO70" s="93"/>
      <c r="JS70" s="93"/>
      <c r="JX70" s="93"/>
      <c r="JY70" s="94"/>
      <c r="KA70" s="93"/>
      <c r="KE70" s="93"/>
      <c r="KJ70" s="93"/>
      <c r="KK70" s="94"/>
      <c r="KM70" s="93"/>
      <c r="KQ70" s="93"/>
      <c r="KV70" s="93"/>
      <c r="KW70" s="94"/>
      <c r="KY70" s="93"/>
      <c r="LC70" s="93"/>
      <c r="LH70" s="93"/>
      <c r="LI70" s="94"/>
      <c r="LK70" s="93"/>
      <c r="LO70" s="93"/>
      <c r="LT70" s="93"/>
      <c r="LU70" s="94"/>
      <c r="LW70" s="93"/>
      <c r="MA70" s="93"/>
      <c r="MF70" s="93"/>
      <c r="MG70" s="94"/>
      <c r="MI70" s="93"/>
      <c r="MM70" s="93"/>
      <c r="MR70" s="93"/>
      <c r="MS70" s="94"/>
      <c r="MU70" s="93"/>
      <c r="MY70" s="93"/>
      <c r="ND70" s="93"/>
      <c r="NE70" s="94"/>
      <c r="NG70" s="93"/>
      <c r="NK70" s="93"/>
    </row>
    <row r="71" spans="1:375" ht="11.25" hidden="1" customHeight="1">
      <c r="A71" s="93"/>
      <c r="B71" s="94"/>
      <c r="D71" s="93"/>
      <c r="H71" s="93"/>
      <c r="I71" s="94"/>
      <c r="K71" s="93"/>
      <c r="O71" s="93"/>
      <c r="T71" s="93"/>
      <c r="U71" s="94"/>
      <c r="W71" s="93"/>
      <c r="AA71" s="93"/>
      <c r="AF71" s="93"/>
      <c r="AG71" s="94"/>
      <c r="AI71" s="93"/>
      <c r="AM71" s="93"/>
      <c r="AR71" s="93"/>
      <c r="AS71" s="94"/>
      <c r="AU71" s="93"/>
      <c r="AY71" s="93"/>
      <c r="BD71" s="93"/>
      <c r="BE71" s="94"/>
      <c r="BG71" s="93"/>
      <c r="BK71" s="93"/>
      <c r="BP71" s="93"/>
      <c r="BQ71" s="94"/>
      <c r="BS71" s="93"/>
      <c r="BW71" s="93"/>
      <c r="CB71" s="93"/>
      <c r="CC71" s="94"/>
      <c r="CE71" s="93"/>
      <c r="CI71" s="93"/>
      <c r="CN71" s="93"/>
      <c r="CO71" s="94"/>
      <c r="CQ71" s="93"/>
      <c r="CU71" s="93"/>
      <c r="CZ71" s="93"/>
      <c r="DA71" s="94"/>
      <c r="DC71" s="93"/>
      <c r="DG71" s="93"/>
      <c r="DL71" s="93"/>
      <c r="DM71" s="94"/>
      <c r="DO71" s="93"/>
      <c r="DS71" s="93"/>
      <c r="DX71" s="93"/>
      <c r="DY71" s="94"/>
      <c r="EA71" s="93"/>
      <c r="EE71" s="93"/>
      <c r="EJ71" s="93"/>
      <c r="EK71" s="94"/>
      <c r="EM71" s="93"/>
      <c r="EQ71" s="93"/>
      <c r="EV71" s="93"/>
      <c r="EW71" s="94"/>
      <c r="EY71" s="93"/>
      <c r="FC71" s="93"/>
      <c r="FH71" s="93"/>
      <c r="FI71" s="94"/>
      <c r="FK71" s="93"/>
      <c r="FO71" s="93"/>
      <c r="FT71" s="93"/>
      <c r="FU71" s="94"/>
      <c r="FW71" s="93"/>
      <c r="GA71" s="93"/>
      <c r="GF71" s="93"/>
      <c r="GG71" s="94"/>
      <c r="GI71" s="93"/>
      <c r="GM71" s="93"/>
      <c r="GR71" s="93"/>
      <c r="GS71" s="94"/>
      <c r="GU71" s="93"/>
      <c r="GY71" s="93"/>
      <c r="HD71" s="93"/>
      <c r="HE71" s="94"/>
      <c r="HG71" s="93"/>
      <c r="HK71" s="93"/>
      <c r="HP71" s="93"/>
      <c r="HQ71" s="94"/>
      <c r="HS71" s="93"/>
      <c r="HW71" s="93"/>
      <c r="IB71" s="93"/>
      <c r="IC71" s="94"/>
      <c r="IE71" s="93"/>
      <c r="II71" s="93"/>
      <c r="IN71" s="93"/>
      <c r="IO71" s="94"/>
      <c r="IQ71" s="93"/>
      <c r="IU71" s="93"/>
      <c r="IZ71" s="93"/>
      <c r="JA71" s="94"/>
      <c r="JC71" s="93"/>
      <c r="JG71" s="93"/>
      <c r="JL71" s="93"/>
      <c r="JM71" s="94"/>
      <c r="JO71" s="93"/>
      <c r="JS71" s="93"/>
      <c r="JX71" s="93"/>
      <c r="JY71" s="94"/>
      <c r="KA71" s="93"/>
      <c r="KE71" s="93"/>
      <c r="KJ71" s="93"/>
      <c r="KK71" s="94"/>
      <c r="KM71" s="93"/>
      <c r="KQ71" s="93"/>
      <c r="KV71" s="93"/>
      <c r="KW71" s="94"/>
      <c r="KY71" s="93"/>
      <c r="LC71" s="93"/>
      <c r="LH71" s="93"/>
      <c r="LI71" s="94"/>
      <c r="LK71" s="93"/>
      <c r="LO71" s="93"/>
      <c r="LT71" s="93"/>
      <c r="LU71" s="94"/>
      <c r="LW71" s="93"/>
      <c r="MA71" s="93"/>
      <c r="MF71" s="93"/>
      <c r="MG71" s="94"/>
      <c r="MI71" s="93"/>
      <c r="MM71" s="93"/>
      <c r="MR71" s="93"/>
      <c r="MS71" s="94"/>
      <c r="MU71" s="93"/>
      <c r="MY71" s="93"/>
      <c r="ND71" s="93"/>
      <c r="NE71" s="94"/>
      <c r="NG71" s="93"/>
      <c r="NK71" s="93"/>
    </row>
    <row r="72" spans="1:375" ht="15.75" hidden="1">
      <c r="A72" s="93"/>
      <c r="B72" s="94"/>
      <c r="D72" s="93"/>
      <c r="H72" s="93"/>
      <c r="I72" s="94"/>
      <c r="K72" s="93"/>
      <c r="O72" s="93"/>
      <c r="T72" s="93"/>
      <c r="U72" s="94"/>
      <c r="W72" s="93"/>
      <c r="AA72" s="93"/>
      <c r="AF72" s="93"/>
      <c r="AG72" s="94"/>
      <c r="AI72" s="93"/>
      <c r="AM72" s="93"/>
      <c r="AR72" s="93"/>
      <c r="AS72" s="94"/>
      <c r="AU72" s="93"/>
      <c r="AY72" s="93"/>
      <c r="BD72" s="93"/>
      <c r="BE72" s="94"/>
      <c r="BG72" s="93"/>
      <c r="BK72" s="93"/>
      <c r="BP72" s="93"/>
      <c r="BQ72" s="94"/>
      <c r="BS72" s="93"/>
      <c r="BW72" s="93"/>
      <c r="CB72" s="93"/>
      <c r="CC72" s="94"/>
      <c r="CE72" s="93"/>
      <c r="CI72" s="93"/>
      <c r="CN72" s="93"/>
      <c r="CO72" s="94"/>
      <c r="CQ72" s="93"/>
      <c r="CU72" s="93"/>
      <c r="CZ72" s="93"/>
      <c r="DA72" s="94"/>
      <c r="DC72" s="93"/>
      <c r="DG72" s="93"/>
      <c r="DL72" s="93"/>
      <c r="DM72" s="94"/>
      <c r="DO72" s="93"/>
      <c r="DS72" s="93"/>
      <c r="DX72" s="93"/>
      <c r="DY72" s="94"/>
      <c r="EA72" s="93"/>
      <c r="EE72" s="93"/>
      <c r="EJ72" s="93"/>
      <c r="EK72" s="94"/>
      <c r="EM72" s="93"/>
      <c r="EQ72" s="93"/>
      <c r="EV72" s="93"/>
      <c r="EW72" s="94"/>
      <c r="EY72" s="93"/>
      <c r="FC72" s="93"/>
      <c r="FH72" s="93"/>
      <c r="FI72" s="94"/>
      <c r="FK72" s="93"/>
      <c r="FO72" s="93"/>
      <c r="FT72" s="93"/>
      <c r="FU72" s="94"/>
      <c r="FW72" s="93"/>
      <c r="GA72" s="93"/>
      <c r="GF72" s="93"/>
      <c r="GG72" s="94"/>
      <c r="GI72" s="93"/>
      <c r="GM72" s="93"/>
      <c r="GR72" s="93"/>
      <c r="GS72" s="94"/>
      <c r="GU72" s="93"/>
      <c r="GY72" s="93"/>
      <c r="HD72" s="93"/>
      <c r="HE72" s="94"/>
      <c r="HG72" s="93"/>
      <c r="HK72" s="93"/>
      <c r="HP72" s="93"/>
      <c r="HQ72" s="94"/>
      <c r="HS72" s="93"/>
      <c r="HW72" s="93"/>
      <c r="IB72" s="93"/>
      <c r="IC72" s="94"/>
      <c r="IE72" s="93"/>
      <c r="II72" s="93"/>
      <c r="IN72" s="93"/>
      <c r="IO72" s="94"/>
      <c r="IQ72" s="93"/>
      <c r="IU72" s="93"/>
      <c r="IZ72" s="93"/>
      <c r="JA72" s="94"/>
      <c r="JC72" s="93"/>
      <c r="JG72" s="93"/>
      <c r="JL72" s="93"/>
      <c r="JM72" s="94"/>
      <c r="JO72" s="93"/>
      <c r="JS72" s="93"/>
      <c r="JX72" s="93"/>
      <c r="JY72" s="94"/>
      <c r="KA72" s="93"/>
      <c r="KE72" s="93"/>
      <c r="KJ72" s="93"/>
      <c r="KK72" s="94"/>
      <c r="KM72" s="93"/>
      <c r="KQ72" s="93"/>
      <c r="KV72" s="93"/>
      <c r="KW72" s="94"/>
      <c r="KY72" s="93"/>
      <c r="LC72" s="93"/>
      <c r="LH72" s="93"/>
      <c r="LI72" s="94"/>
      <c r="LK72" s="93"/>
      <c r="LO72" s="93"/>
      <c r="LT72" s="93"/>
      <c r="LU72" s="94"/>
      <c r="LW72" s="93"/>
      <c r="MA72" s="93"/>
      <c r="MF72" s="93"/>
      <c r="MG72" s="94"/>
      <c r="MI72" s="93"/>
      <c r="MM72" s="93"/>
      <c r="MR72" s="93"/>
      <c r="MS72" s="94"/>
      <c r="MU72" s="93"/>
      <c r="MY72" s="93"/>
      <c r="ND72" s="93"/>
      <c r="NE72" s="94"/>
      <c r="NG72" s="93"/>
      <c r="NK72" s="93"/>
    </row>
    <row r="73" spans="1:375" ht="15" hidden="1">
      <c r="A73" s="95" t="s">
        <v>846</v>
      </c>
      <c r="B73" s="94"/>
      <c r="D73" s="95" t="s">
        <v>847</v>
      </c>
      <c r="H73" s="95" t="s">
        <v>846</v>
      </c>
      <c r="I73" s="94"/>
      <c r="K73" s="95"/>
      <c r="O73" s="95" t="s">
        <v>847</v>
      </c>
      <c r="T73" s="95" t="s">
        <v>846</v>
      </c>
      <c r="U73" s="94"/>
      <c r="W73" s="95"/>
      <c r="AA73" s="95" t="s">
        <v>847</v>
      </c>
      <c r="AF73" s="95" t="s">
        <v>846</v>
      </c>
      <c r="AG73" s="94"/>
      <c r="AI73" s="95"/>
      <c r="AM73" s="95" t="s">
        <v>847</v>
      </c>
      <c r="AR73" s="95" t="s">
        <v>846</v>
      </c>
      <c r="AS73" s="94"/>
      <c r="AU73" s="95"/>
      <c r="AY73" s="95" t="s">
        <v>847</v>
      </c>
      <c r="BD73" s="95" t="s">
        <v>846</v>
      </c>
      <c r="BE73" s="94"/>
      <c r="BG73" s="95"/>
      <c r="BK73" s="95" t="s">
        <v>847</v>
      </c>
      <c r="BP73" s="95" t="s">
        <v>846</v>
      </c>
      <c r="BQ73" s="94"/>
      <c r="BS73" s="95"/>
      <c r="BW73" s="95" t="s">
        <v>847</v>
      </c>
      <c r="CB73" s="95" t="s">
        <v>846</v>
      </c>
      <c r="CC73" s="94"/>
      <c r="CE73" s="95"/>
      <c r="CI73" s="95" t="s">
        <v>847</v>
      </c>
      <c r="CN73" s="95" t="s">
        <v>846</v>
      </c>
      <c r="CO73" s="94"/>
      <c r="CQ73" s="95"/>
      <c r="CU73" s="95" t="s">
        <v>847</v>
      </c>
      <c r="CZ73" s="95" t="s">
        <v>846</v>
      </c>
      <c r="DA73" s="94"/>
      <c r="DC73" s="95"/>
      <c r="DG73" s="95" t="s">
        <v>847</v>
      </c>
      <c r="DL73" s="95" t="s">
        <v>846</v>
      </c>
      <c r="DM73" s="94"/>
      <c r="DO73" s="95"/>
      <c r="DS73" s="95" t="s">
        <v>847</v>
      </c>
      <c r="DX73" s="95" t="s">
        <v>846</v>
      </c>
      <c r="DY73" s="94"/>
      <c r="EA73" s="95"/>
      <c r="EE73" s="95" t="s">
        <v>847</v>
      </c>
      <c r="EJ73" s="95" t="s">
        <v>846</v>
      </c>
      <c r="EK73" s="94"/>
      <c r="EM73" s="95"/>
      <c r="EQ73" s="95" t="s">
        <v>847</v>
      </c>
      <c r="EV73" s="95" t="s">
        <v>846</v>
      </c>
      <c r="EW73" s="94"/>
      <c r="EY73" s="95"/>
      <c r="FC73" s="95" t="s">
        <v>847</v>
      </c>
      <c r="FH73" s="95" t="s">
        <v>846</v>
      </c>
      <c r="FI73" s="94"/>
      <c r="FK73" s="95"/>
      <c r="FO73" s="95" t="s">
        <v>847</v>
      </c>
      <c r="FT73" s="95" t="s">
        <v>846</v>
      </c>
      <c r="FU73" s="94"/>
      <c r="FW73" s="95"/>
      <c r="GA73" s="95" t="s">
        <v>847</v>
      </c>
      <c r="GF73" s="95" t="s">
        <v>846</v>
      </c>
      <c r="GG73" s="94"/>
      <c r="GI73" s="95"/>
      <c r="GM73" s="95" t="s">
        <v>847</v>
      </c>
      <c r="GR73" s="95" t="s">
        <v>846</v>
      </c>
      <c r="GS73" s="94"/>
      <c r="GU73" s="95"/>
      <c r="GY73" s="95" t="s">
        <v>847</v>
      </c>
      <c r="HD73" s="95" t="s">
        <v>846</v>
      </c>
      <c r="HE73" s="94"/>
      <c r="HG73" s="95"/>
      <c r="HK73" s="95" t="s">
        <v>847</v>
      </c>
      <c r="HP73" s="95" t="s">
        <v>846</v>
      </c>
      <c r="HQ73" s="94"/>
      <c r="HS73" s="95"/>
      <c r="HW73" s="95" t="s">
        <v>847</v>
      </c>
      <c r="IB73" s="95" t="s">
        <v>846</v>
      </c>
      <c r="IC73" s="94"/>
      <c r="IE73" s="95"/>
      <c r="II73" s="95" t="s">
        <v>847</v>
      </c>
      <c r="IN73" s="95" t="s">
        <v>846</v>
      </c>
      <c r="IO73" s="94"/>
      <c r="IQ73" s="95"/>
      <c r="IU73" s="95" t="s">
        <v>847</v>
      </c>
      <c r="IZ73" s="95" t="s">
        <v>846</v>
      </c>
      <c r="JA73" s="94"/>
      <c r="JC73" s="95"/>
      <c r="JG73" s="95" t="s">
        <v>847</v>
      </c>
      <c r="JL73" s="95" t="s">
        <v>846</v>
      </c>
      <c r="JM73" s="94"/>
      <c r="JO73" s="95"/>
      <c r="JS73" s="95" t="s">
        <v>847</v>
      </c>
      <c r="JX73" s="95" t="s">
        <v>846</v>
      </c>
      <c r="JY73" s="94"/>
      <c r="KA73" s="95"/>
      <c r="KE73" s="95" t="s">
        <v>847</v>
      </c>
      <c r="KJ73" s="95" t="s">
        <v>846</v>
      </c>
      <c r="KK73" s="94"/>
      <c r="KM73" s="95"/>
      <c r="KQ73" s="95" t="s">
        <v>847</v>
      </c>
      <c r="KV73" s="95" t="s">
        <v>846</v>
      </c>
      <c r="KW73" s="94"/>
      <c r="KY73" s="95"/>
      <c r="LC73" s="95" t="s">
        <v>847</v>
      </c>
      <c r="LH73" s="95" t="s">
        <v>846</v>
      </c>
      <c r="LI73" s="94"/>
      <c r="LK73" s="95"/>
      <c r="LO73" s="95" t="s">
        <v>847</v>
      </c>
      <c r="LT73" s="95" t="s">
        <v>846</v>
      </c>
      <c r="LU73" s="94"/>
      <c r="LW73" s="95"/>
      <c r="MA73" s="95" t="s">
        <v>847</v>
      </c>
      <c r="MF73" s="95" t="s">
        <v>846</v>
      </c>
      <c r="MG73" s="94"/>
      <c r="MI73" s="95"/>
      <c r="MM73" s="95" t="s">
        <v>847</v>
      </c>
      <c r="MR73" s="95" t="s">
        <v>846</v>
      </c>
      <c r="MS73" s="94"/>
      <c r="MU73" s="95"/>
      <c r="MY73" s="95" t="s">
        <v>847</v>
      </c>
      <c r="ND73" s="95" t="s">
        <v>846</v>
      </c>
      <c r="NE73" s="94"/>
      <c r="NG73" s="95"/>
      <c r="NK73" s="95" t="s">
        <v>847</v>
      </c>
    </row>
  </sheetData>
  <mergeCells count="404">
    <mergeCell ref="A1:G1"/>
    <mergeCell ref="H1:S1"/>
    <mergeCell ref="T1:AE1"/>
    <mergeCell ref="AF1:AQ1"/>
    <mergeCell ref="AR1:BC1"/>
    <mergeCell ref="BD1:BO1"/>
    <mergeCell ref="EJ1:EU1"/>
    <mergeCell ref="EV1:FG1"/>
    <mergeCell ref="FH1:FS1"/>
    <mergeCell ref="FT1:GE1"/>
    <mergeCell ref="GF1:GQ1"/>
    <mergeCell ref="GR1:HC1"/>
    <mergeCell ref="BP1:CA1"/>
    <mergeCell ref="CB1:CM1"/>
    <mergeCell ref="CN1:CY1"/>
    <mergeCell ref="CZ1:DK1"/>
    <mergeCell ref="DL1:DW1"/>
    <mergeCell ref="DX1:EI1"/>
    <mergeCell ref="A9:G9"/>
    <mergeCell ref="A10:C11"/>
    <mergeCell ref="D10:D11"/>
    <mergeCell ref="E10:E11"/>
    <mergeCell ref="F10:F11"/>
    <mergeCell ref="G10:G11"/>
    <mergeCell ref="MR1:NC1"/>
    <mergeCell ref="ND1:NL1"/>
    <mergeCell ref="A5:G5"/>
    <mergeCell ref="A6:G6"/>
    <mergeCell ref="A7:G7"/>
    <mergeCell ref="A8:D8"/>
    <mergeCell ref="JX1:KI1"/>
    <mergeCell ref="KJ1:KU1"/>
    <mergeCell ref="KV1:LG1"/>
    <mergeCell ref="LH1:LS1"/>
    <mergeCell ref="LT1:ME1"/>
    <mergeCell ref="MF1:MQ1"/>
    <mergeCell ref="HD1:HO1"/>
    <mergeCell ref="HP1:IA1"/>
    <mergeCell ref="IB1:IM1"/>
    <mergeCell ref="IN1:IY1"/>
    <mergeCell ref="IZ1:JK1"/>
    <mergeCell ref="JL1:JW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AL10:AL11"/>
    <mergeCell ref="AM10:AM11"/>
    <mergeCell ref="AN10:AN11"/>
    <mergeCell ref="AO10:AO11"/>
    <mergeCell ref="AP10:AP11"/>
    <mergeCell ref="AQ10:AQ11"/>
    <mergeCell ref="AF10:AF11"/>
    <mergeCell ref="AG10:AG11"/>
    <mergeCell ref="AH10:AH11"/>
    <mergeCell ref="AI10:AI11"/>
    <mergeCell ref="AJ10:AJ11"/>
    <mergeCell ref="AK10:AK11"/>
    <mergeCell ref="AX10:AX11"/>
    <mergeCell ref="AY10:AY11"/>
    <mergeCell ref="AZ10:AZ11"/>
    <mergeCell ref="BA10:BA11"/>
    <mergeCell ref="BB10:BB11"/>
    <mergeCell ref="BC10:BC11"/>
    <mergeCell ref="AR10:AR11"/>
    <mergeCell ref="AS10:AS11"/>
    <mergeCell ref="AT10:AT11"/>
    <mergeCell ref="AU10:AU11"/>
    <mergeCell ref="AV10:AV11"/>
    <mergeCell ref="AW10:AW11"/>
    <mergeCell ref="BJ10:BJ11"/>
    <mergeCell ref="BK10:BK11"/>
    <mergeCell ref="BL10:BL11"/>
    <mergeCell ref="BM10:BM11"/>
    <mergeCell ref="BN10:BN11"/>
    <mergeCell ref="BO10:BO11"/>
    <mergeCell ref="BD10:BD11"/>
    <mergeCell ref="BE10:BE11"/>
    <mergeCell ref="BF10:BF11"/>
    <mergeCell ref="BG10:BG11"/>
    <mergeCell ref="BH10:BH11"/>
    <mergeCell ref="BI10:BI11"/>
    <mergeCell ref="BV10:BV11"/>
    <mergeCell ref="BW10:BW11"/>
    <mergeCell ref="BX10:BX11"/>
    <mergeCell ref="BY10:BY11"/>
    <mergeCell ref="BZ10:BZ11"/>
    <mergeCell ref="CA10:CA11"/>
    <mergeCell ref="BP10:BP11"/>
    <mergeCell ref="BQ10:BQ11"/>
    <mergeCell ref="BR10:BR11"/>
    <mergeCell ref="BS10:BS11"/>
    <mergeCell ref="BT10:BT11"/>
    <mergeCell ref="BU10:BU11"/>
    <mergeCell ref="CH10:CH11"/>
    <mergeCell ref="CI10:CI11"/>
    <mergeCell ref="CJ10:CJ11"/>
    <mergeCell ref="CK10:CK11"/>
    <mergeCell ref="CL10:CL11"/>
    <mergeCell ref="CM10:CM11"/>
    <mergeCell ref="CB10:CB11"/>
    <mergeCell ref="CC10:CC11"/>
    <mergeCell ref="CD10:CD11"/>
    <mergeCell ref="CE10:CE11"/>
    <mergeCell ref="CF10:CF11"/>
    <mergeCell ref="CG10:CG11"/>
    <mergeCell ref="CT10:CT11"/>
    <mergeCell ref="CU10:CU11"/>
    <mergeCell ref="CV10:CV11"/>
    <mergeCell ref="CW10:CW11"/>
    <mergeCell ref="CX10:CX11"/>
    <mergeCell ref="CY10:CY11"/>
    <mergeCell ref="CN10:CN11"/>
    <mergeCell ref="CO10:CO11"/>
    <mergeCell ref="CP10:CP11"/>
    <mergeCell ref="CQ10:CQ11"/>
    <mergeCell ref="CR10:CR11"/>
    <mergeCell ref="CS10:CS11"/>
    <mergeCell ref="DF10:DF11"/>
    <mergeCell ref="DG10:DG11"/>
    <mergeCell ref="DH10:DH11"/>
    <mergeCell ref="DI10:DI11"/>
    <mergeCell ref="DJ10:DJ11"/>
    <mergeCell ref="DK10:DK11"/>
    <mergeCell ref="CZ10:CZ11"/>
    <mergeCell ref="DA10:DA11"/>
    <mergeCell ref="DB10:DB11"/>
    <mergeCell ref="DC10:DC11"/>
    <mergeCell ref="DD10:DD11"/>
    <mergeCell ref="DE10:DE11"/>
    <mergeCell ref="DR10:DR11"/>
    <mergeCell ref="DS10:DS11"/>
    <mergeCell ref="DT10:DT11"/>
    <mergeCell ref="DU10:DU11"/>
    <mergeCell ref="DV10:DV11"/>
    <mergeCell ref="DW10:DW11"/>
    <mergeCell ref="DL10:DL11"/>
    <mergeCell ref="DM10:DM11"/>
    <mergeCell ref="DN10:DN11"/>
    <mergeCell ref="DO10:DO11"/>
    <mergeCell ref="DP10:DP11"/>
    <mergeCell ref="DQ10:DQ11"/>
    <mergeCell ref="ED10:ED11"/>
    <mergeCell ref="EE10:EE11"/>
    <mergeCell ref="EF10:EF11"/>
    <mergeCell ref="EG10:EG11"/>
    <mergeCell ref="EH10:EH11"/>
    <mergeCell ref="EI10:EI11"/>
    <mergeCell ref="DX10:DX11"/>
    <mergeCell ref="DY10:DY11"/>
    <mergeCell ref="DZ10:DZ11"/>
    <mergeCell ref="EA10:EA11"/>
    <mergeCell ref="EB10:EB11"/>
    <mergeCell ref="EC10:EC11"/>
    <mergeCell ref="EP10:EP11"/>
    <mergeCell ref="EQ10:EQ11"/>
    <mergeCell ref="ER10:ER11"/>
    <mergeCell ref="ES10:ES11"/>
    <mergeCell ref="ET10:ET11"/>
    <mergeCell ref="EU10:EU11"/>
    <mergeCell ref="EJ10:EJ11"/>
    <mergeCell ref="EK10:EK11"/>
    <mergeCell ref="EL10:EL11"/>
    <mergeCell ref="EM10:EM11"/>
    <mergeCell ref="EN10:EN11"/>
    <mergeCell ref="EO10:EO11"/>
    <mergeCell ref="FB10:FB11"/>
    <mergeCell ref="FC10:FC11"/>
    <mergeCell ref="FD10:FD11"/>
    <mergeCell ref="FE10:FE11"/>
    <mergeCell ref="FF10:FF11"/>
    <mergeCell ref="FG10:FG11"/>
    <mergeCell ref="EV10:EV11"/>
    <mergeCell ref="EW10:EW11"/>
    <mergeCell ref="EX10:EX11"/>
    <mergeCell ref="EY10:EY11"/>
    <mergeCell ref="EZ10:EZ11"/>
    <mergeCell ref="FA10:FA11"/>
    <mergeCell ref="FN10:FN11"/>
    <mergeCell ref="FO10:FO11"/>
    <mergeCell ref="FP10:FP11"/>
    <mergeCell ref="FQ10:FQ11"/>
    <mergeCell ref="FR10:FR11"/>
    <mergeCell ref="FS10:FS11"/>
    <mergeCell ref="FH10:FH11"/>
    <mergeCell ref="FI10:FI11"/>
    <mergeCell ref="FJ10:FJ11"/>
    <mergeCell ref="FK10:FK11"/>
    <mergeCell ref="FL10:FL11"/>
    <mergeCell ref="FM10:FM11"/>
    <mergeCell ref="FZ10:FZ11"/>
    <mergeCell ref="GA10:GA11"/>
    <mergeCell ref="GB10:GB11"/>
    <mergeCell ref="GC10:GC11"/>
    <mergeCell ref="GD10:GD11"/>
    <mergeCell ref="GE10:GE11"/>
    <mergeCell ref="FT10:FT11"/>
    <mergeCell ref="FU10:FU11"/>
    <mergeCell ref="FV10:FV11"/>
    <mergeCell ref="FW10:FW11"/>
    <mergeCell ref="FX10:FX11"/>
    <mergeCell ref="FY10:FY11"/>
    <mergeCell ref="GL10:GL11"/>
    <mergeCell ref="GM10:GM11"/>
    <mergeCell ref="GN10:GN11"/>
    <mergeCell ref="GO10:GO11"/>
    <mergeCell ref="GP10:GP11"/>
    <mergeCell ref="GQ10:GQ11"/>
    <mergeCell ref="GF10:GF11"/>
    <mergeCell ref="GG10:GG11"/>
    <mergeCell ref="GH10:GH11"/>
    <mergeCell ref="GI10:GI11"/>
    <mergeCell ref="GJ10:GJ11"/>
    <mergeCell ref="GK10:GK11"/>
    <mergeCell ref="GX10:GX11"/>
    <mergeCell ref="GY10:GY11"/>
    <mergeCell ref="GZ10:GZ11"/>
    <mergeCell ref="HA10:HA11"/>
    <mergeCell ref="HB10:HB11"/>
    <mergeCell ref="HC10:HC11"/>
    <mergeCell ref="GR10:GR11"/>
    <mergeCell ref="GS10:GS11"/>
    <mergeCell ref="GT10:GT11"/>
    <mergeCell ref="GU10:GU11"/>
    <mergeCell ref="GV10:GV11"/>
    <mergeCell ref="GW10:GW11"/>
    <mergeCell ref="HJ10:HJ11"/>
    <mergeCell ref="HK10:HK11"/>
    <mergeCell ref="HL10:HL11"/>
    <mergeCell ref="HM10:HM11"/>
    <mergeCell ref="HN10:HN11"/>
    <mergeCell ref="HO10:HO11"/>
    <mergeCell ref="HD10:HD11"/>
    <mergeCell ref="HE10:HE11"/>
    <mergeCell ref="HF10:HF11"/>
    <mergeCell ref="HG10:HG11"/>
    <mergeCell ref="HH10:HH11"/>
    <mergeCell ref="HI10:HI11"/>
    <mergeCell ref="HV10:HV11"/>
    <mergeCell ref="HW10:HW11"/>
    <mergeCell ref="HX10:HX11"/>
    <mergeCell ref="HY10:HY11"/>
    <mergeCell ref="HZ10:HZ11"/>
    <mergeCell ref="IA10:IA11"/>
    <mergeCell ref="HP10:HP11"/>
    <mergeCell ref="HQ10:HQ11"/>
    <mergeCell ref="HR10:HR11"/>
    <mergeCell ref="HS10:HS11"/>
    <mergeCell ref="HT10:HT11"/>
    <mergeCell ref="HU10:HU11"/>
    <mergeCell ref="IH10:IH11"/>
    <mergeCell ref="II10:II11"/>
    <mergeCell ref="IJ10:IJ11"/>
    <mergeCell ref="IK10:IK11"/>
    <mergeCell ref="IL10:IL11"/>
    <mergeCell ref="IM10:IM11"/>
    <mergeCell ref="IB10:IB11"/>
    <mergeCell ref="IC10:IC11"/>
    <mergeCell ref="ID10:ID11"/>
    <mergeCell ref="IE10:IE11"/>
    <mergeCell ref="IF10:IF11"/>
    <mergeCell ref="IG10:IG11"/>
    <mergeCell ref="IT10:IT11"/>
    <mergeCell ref="IU10:IU11"/>
    <mergeCell ref="IV10:IV11"/>
    <mergeCell ref="IW10:IW11"/>
    <mergeCell ref="IX10:IX11"/>
    <mergeCell ref="IY10:IY11"/>
    <mergeCell ref="IN10:IN11"/>
    <mergeCell ref="IO10:IO11"/>
    <mergeCell ref="IP10:IP11"/>
    <mergeCell ref="IQ10:IQ11"/>
    <mergeCell ref="IR10:IR11"/>
    <mergeCell ref="IS10:IS11"/>
    <mergeCell ref="JF10:JF11"/>
    <mergeCell ref="JG10:JG11"/>
    <mergeCell ref="JH10:JH11"/>
    <mergeCell ref="JI10:JI11"/>
    <mergeCell ref="JJ10:JJ11"/>
    <mergeCell ref="JK10:JK11"/>
    <mergeCell ref="IZ10:IZ11"/>
    <mergeCell ref="JA10:JA11"/>
    <mergeCell ref="JB10:JB11"/>
    <mergeCell ref="JC10:JC11"/>
    <mergeCell ref="JD10:JD11"/>
    <mergeCell ref="JE10:JE11"/>
    <mergeCell ref="JR10:JR11"/>
    <mergeCell ref="JS10:JS11"/>
    <mergeCell ref="JT10:JT11"/>
    <mergeCell ref="JU10:JU11"/>
    <mergeCell ref="JV10:JV11"/>
    <mergeCell ref="JW10:JW11"/>
    <mergeCell ref="JL10:JL11"/>
    <mergeCell ref="JM10:JM11"/>
    <mergeCell ref="JN10:JN11"/>
    <mergeCell ref="JO10:JO11"/>
    <mergeCell ref="JP10:JP11"/>
    <mergeCell ref="JQ10:JQ11"/>
    <mergeCell ref="KD10:KD11"/>
    <mergeCell ref="KE10:KE11"/>
    <mergeCell ref="KF10:KF11"/>
    <mergeCell ref="KG10:KG11"/>
    <mergeCell ref="KH10:KH11"/>
    <mergeCell ref="KI10:KI11"/>
    <mergeCell ref="JX10:JX11"/>
    <mergeCell ref="JY10:JY11"/>
    <mergeCell ref="JZ10:JZ11"/>
    <mergeCell ref="KA10:KA11"/>
    <mergeCell ref="KB10:KB11"/>
    <mergeCell ref="KC10:KC11"/>
    <mergeCell ref="KP10:KP11"/>
    <mergeCell ref="KQ10:KQ11"/>
    <mergeCell ref="KR10:KR11"/>
    <mergeCell ref="KS10:KS11"/>
    <mergeCell ref="KT10:KT11"/>
    <mergeCell ref="KU10:KU11"/>
    <mergeCell ref="KJ10:KJ11"/>
    <mergeCell ref="KK10:KK11"/>
    <mergeCell ref="KL10:KL11"/>
    <mergeCell ref="KM10:KM11"/>
    <mergeCell ref="KN10:KN11"/>
    <mergeCell ref="KO10:KO11"/>
    <mergeCell ref="LB10:LB11"/>
    <mergeCell ref="LC10:LC11"/>
    <mergeCell ref="LD10:LD11"/>
    <mergeCell ref="LE10:LE11"/>
    <mergeCell ref="LF10:LF11"/>
    <mergeCell ref="LG10:LG11"/>
    <mergeCell ref="KV10:KV11"/>
    <mergeCell ref="KW10:KW11"/>
    <mergeCell ref="KX10:KX11"/>
    <mergeCell ref="KY10:KY11"/>
    <mergeCell ref="KZ10:KZ11"/>
    <mergeCell ref="LA10:LA11"/>
    <mergeCell ref="LN10:LN11"/>
    <mergeCell ref="LO10:LO11"/>
    <mergeCell ref="LP10:LP11"/>
    <mergeCell ref="LQ10:LQ11"/>
    <mergeCell ref="LR10:LR11"/>
    <mergeCell ref="LS10:LS11"/>
    <mergeCell ref="LH10:LH11"/>
    <mergeCell ref="LI10:LI11"/>
    <mergeCell ref="LJ10:LJ11"/>
    <mergeCell ref="LK10:LK11"/>
    <mergeCell ref="LL10:LL11"/>
    <mergeCell ref="LM10:LM11"/>
    <mergeCell ref="MJ10:MJ11"/>
    <mergeCell ref="MK10:MK11"/>
    <mergeCell ref="LZ10:LZ11"/>
    <mergeCell ref="MA10:MA11"/>
    <mergeCell ref="MB10:MB11"/>
    <mergeCell ref="MC10:MC11"/>
    <mergeCell ref="MD10:MD11"/>
    <mergeCell ref="ME10:ME11"/>
    <mergeCell ref="LT10:LT11"/>
    <mergeCell ref="LU10:LU11"/>
    <mergeCell ref="LV10:LV11"/>
    <mergeCell ref="LW10:LW11"/>
    <mergeCell ref="LX10:LX11"/>
    <mergeCell ref="LY10:LY11"/>
    <mergeCell ref="ND10:ND11"/>
    <mergeCell ref="A12:C12"/>
    <mergeCell ref="MX10:MX11"/>
    <mergeCell ref="MY10:MY11"/>
    <mergeCell ref="MZ10:MZ11"/>
    <mergeCell ref="NA10:NA11"/>
    <mergeCell ref="NB10:NB11"/>
    <mergeCell ref="NC10:NC11"/>
    <mergeCell ref="MR10:MR11"/>
    <mergeCell ref="MS10:MS11"/>
    <mergeCell ref="MT10:MT11"/>
    <mergeCell ref="MU10:MU11"/>
    <mergeCell ref="MV10:MV11"/>
    <mergeCell ref="MW10:MW11"/>
    <mergeCell ref="ML10:ML11"/>
    <mergeCell ref="MM10:MM11"/>
    <mergeCell ref="MN10:MN11"/>
    <mergeCell ref="MO10:MO11"/>
    <mergeCell ref="MP10:MP11"/>
    <mergeCell ref="MQ10:MQ11"/>
    <mergeCell ref="MF10:MF11"/>
    <mergeCell ref="MG10:MG11"/>
    <mergeCell ref="MH10:MH11"/>
    <mergeCell ref="MI10:MI11"/>
  </mergeCells>
  <pageMargins left="1.1023622047244095" right="0.31496062992125984" top="0.35433070866141736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свод</vt:lpstr>
      <vt:lpstr>средний тариф (2)</vt:lpstr>
      <vt:lpstr>свод для 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mpavlysh</dc:creator>
  <cp:lastModifiedBy>zagalny3371</cp:lastModifiedBy>
  <cp:lastPrinted>2017-04-12T08:41:32Z</cp:lastPrinted>
  <dcterms:created xsi:type="dcterms:W3CDTF">2017-04-10T08:45:39Z</dcterms:created>
  <dcterms:modified xsi:type="dcterms:W3CDTF">2017-04-13T07:16:50Z</dcterms:modified>
</cp:coreProperties>
</file>