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5480" windowHeight="1152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(3)'!$A$1:$J$64</definedName>
  </definedNames>
  <calcPr calcId="145621"/>
</workbook>
</file>

<file path=xl/calcChain.xml><?xml version="1.0" encoding="utf-8"?>
<calcChain xmlns="http://schemas.openxmlformats.org/spreadsheetml/2006/main">
  <c r="H18" i="3" l="1"/>
  <c r="H56" i="3" l="1"/>
  <c r="J56" i="3" l="1"/>
  <c r="J57" i="3" s="1"/>
  <c r="H57" i="3"/>
  <c r="H53" i="3" l="1"/>
  <c r="H50" i="3" l="1"/>
  <c r="H12" i="3" l="1"/>
  <c r="J41" i="3" l="1"/>
  <c r="J40" i="3"/>
  <c r="D79" i="3"/>
  <c r="C78" i="3"/>
  <c r="I62" i="3"/>
  <c r="H62" i="3"/>
  <c r="G62" i="3"/>
  <c r="F59" i="3"/>
  <c r="I55" i="3"/>
  <c r="H55" i="3"/>
  <c r="G55" i="3"/>
  <c r="J54" i="3"/>
  <c r="J55" i="3" s="1"/>
  <c r="J53" i="3"/>
  <c r="I52" i="3"/>
  <c r="H52" i="3"/>
  <c r="G52" i="3"/>
  <c r="J51" i="3"/>
  <c r="J62" i="3" s="1"/>
  <c r="J50" i="3"/>
  <c r="J48" i="3"/>
  <c r="G46" i="3"/>
  <c r="G47" i="3" s="1"/>
  <c r="J45" i="3"/>
  <c r="I44" i="3"/>
  <c r="I47" i="3" s="1"/>
  <c r="H44" i="3"/>
  <c r="H47" i="3" s="1"/>
  <c r="I43" i="3"/>
  <c r="H43" i="3"/>
  <c r="J42" i="3"/>
  <c r="J39" i="3"/>
  <c r="J38" i="3"/>
  <c r="G37" i="3"/>
  <c r="G43" i="3" s="1"/>
  <c r="I36" i="3"/>
  <c r="H36" i="3"/>
  <c r="G36" i="3"/>
  <c r="J35" i="3"/>
  <c r="J34" i="3"/>
  <c r="G33" i="3"/>
  <c r="I32" i="3"/>
  <c r="I33" i="3" s="1"/>
  <c r="H32" i="3"/>
  <c r="I31" i="3"/>
  <c r="H31" i="3"/>
  <c r="G31" i="3"/>
  <c r="J30" i="3"/>
  <c r="J29" i="3"/>
  <c r="J28" i="3"/>
  <c r="J27" i="3"/>
  <c r="I26" i="3"/>
  <c r="H26" i="3"/>
  <c r="G26" i="3"/>
  <c r="B26" i="3"/>
  <c r="B31" i="3" s="1"/>
  <c r="B33" i="3" s="1"/>
  <c r="B43" i="3" s="1"/>
  <c r="J25" i="3"/>
  <c r="J24" i="3"/>
  <c r="J23" i="3"/>
  <c r="J21" i="3"/>
  <c r="J22" i="3" s="1"/>
  <c r="J60" i="3" s="1"/>
  <c r="I21" i="3"/>
  <c r="I22" i="3" s="1"/>
  <c r="I60" i="3" s="1"/>
  <c r="H21" i="3"/>
  <c r="H22" i="3" s="1"/>
  <c r="H60" i="3" s="1"/>
  <c r="G21" i="3"/>
  <c r="G22" i="3" s="1"/>
  <c r="G60" i="3" s="1"/>
  <c r="I20" i="3"/>
  <c r="I61" i="3" s="1"/>
  <c r="H20" i="3"/>
  <c r="H61" i="3" s="1"/>
  <c r="G20" i="3"/>
  <c r="G61" i="3" s="1"/>
  <c r="I19" i="3"/>
  <c r="G19" i="3"/>
  <c r="J18" i="3"/>
  <c r="J17" i="3"/>
  <c r="H16" i="3"/>
  <c r="J16" i="3" s="1"/>
  <c r="H15" i="3"/>
  <c r="J14" i="3"/>
  <c r="J13" i="3"/>
  <c r="J12" i="3"/>
  <c r="J20" i="3" s="1"/>
  <c r="J61" i="3" s="1"/>
  <c r="J11" i="3"/>
  <c r="N6" i="3"/>
  <c r="N5" i="3"/>
  <c r="N4" i="3"/>
  <c r="J32" i="3" l="1"/>
  <c r="H19" i="3"/>
  <c r="G59" i="3"/>
  <c r="G58" i="3" s="1"/>
  <c r="J31" i="3"/>
  <c r="J52" i="3"/>
  <c r="I59" i="3"/>
  <c r="I58" i="3" s="1"/>
  <c r="J26" i="3"/>
  <c r="H33" i="3"/>
  <c r="M10" i="3" s="1"/>
  <c r="J36" i="3"/>
  <c r="B47" i="3"/>
  <c r="B52" i="3" s="1"/>
  <c r="F58" i="3" s="1"/>
  <c r="B36" i="3"/>
  <c r="J15" i="3"/>
  <c r="J19" i="3" s="1"/>
  <c r="J37" i="3"/>
  <c r="J43" i="3" s="1"/>
  <c r="J46" i="3"/>
  <c r="J44" i="3"/>
  <c r="J47" i="3" s="1"/>
  <c r="H59" i="3" l="1"/>
  <c r="H58" i="3" s="1"/>
  <c r="J33" i="3"/>
  <c r="J59" i="3" s="1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H19" i="2" s="1"/>
  <c r="J12" i="2"/>
  <c r="J11" i="2"/>
  <c r="J61" i="2"/>
  <c r="G60" i="2"/>
  <c r="J10" i="2"/>
  <c r="N5" i="2"/>
  <c r="N4" i="2"/>
  <c r="N3" i="2"/>
  <c r="J58" i="3" l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H59" i="2"/>
  <c r="H58" i="2" s="1"/>
  <c r="J30" i="2"/>
  <c r="J29" i="2"/>
  <c r="J13" i="2"/>
  <c r="J19" i="2" s="1"/>
  <c r="J43" i="2"/>
  <c r="J46" i="2" s="1"/>
  <c r="J59" i="2" l="1"/>
  <c r="J58" i="2" s="1"/>
  <c r="J60" i="2"/>
</calcChain>
</file>

<file path=xl/sharedStrings.xml><?xml version="1.0" encoding="utf-8"?>
<sst xmlns="http://schemas.openxmlformats.org/spreadsheetml/2006/main" count="313" uniqueCount="78">
  <si>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</si>
  <si>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</si>
  <si>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</si>
  <si>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</si>
  <si>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</si>
  <si>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</si>
  <si>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</si>
  <si>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</si>
  <si>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</si>
  <si>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</si>
  <si>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</si>
  <si>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</si>
  <si>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</si>
  <si>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</si>
  <si>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</si>
  <si>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</si>
  <si>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</si>
  <si>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</si>
  <si>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</si>
  <si>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</si>
  <si>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</si>
  <si>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</si>
  <si>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</si>
  <si>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</si>
  <si>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</si>
  <si>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</si>
  <si>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</si>
  <si>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</si>
  <si>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</si>
  <si>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</si>
  <si>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</si>
  <si>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</si>
  <si>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</si>
  <si>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</si>
  <si>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</si>
  <si>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</si>
  <si>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</si>
  <si>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</si>
  <si>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</si>
  <si>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</si>
  <si>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</si>
  <si>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</si>
  <si>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</si>
  <si>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</si>
  <si>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</si>
  <si>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</si>
  <si>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</si>
  <si>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</si>
  <si>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</si>
  <si>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</si>
  <si>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</si>
  <si>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</si>
  <si>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</si>
  <si>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</si>
  <si>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</si>
  <si>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</si>
  <si>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</si>
  <si>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</si>
  <si>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</si>
  <si>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</si>
  <si>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</si>
  <si>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</si>
  <si>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</si>
  <si>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</si>
  <si>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</si>
  <si>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</si>
  <si>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</si>
  <si>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</si>
  <si>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</si>
  <si>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</si>
  <si>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</si>
  <si>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Управління благоустрою та житлової політики виконкому Криво-різької міської ради</t>
  </si>
  <si>
    <t>Заходи з благоустрою</t>
  </si>
  <si>
    <t>Заходи, пов'язані з економічною діяльністю комунального підприємства "Парк культури і відпочинку імені Б.Хмель-ницького"</t>
  </si>
  <si>
    <t>Перелік заходів Програми </t>
  </si>
  <si>
    <t>Відшкодування за рішенням суду</t>
  </si>
  <si>
    <t>Витрати повязані з судовими процесами</t>
  </si>
  <si>
    <t>28.02.2018 №2477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</si>
</sst>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91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4" fontId="14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" fontId="14" fillId="3" borderId="1" xfId="0" applyNumberFormat="1" applyFont="1" applyFill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4" fontId="15" fillId="0" borderId="32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/>
    </xf>
    <xf numFmtId="4" fontId="14" fillId="0" borderId="1" xfId="0" applyNumberFormat="1" applyFont="1" applyFill="1" applyBorder="1" applyAlignment="1">
      <alignment horizontal="left" vertical="top" wrapText="1"/>
    </xf>
    <xf numFmtId="4" fontId="15" fillId="0" borderId="21" xfId="0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0" fontId="15" fillId="2" borderId="1" xfId="1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4" fontId="14" fillId="0" borderId="2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" fontId="15" fillId="0" borderId="12" xfId="0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center" vertical="top"/>
    </xf>
    <xf numFmtId="0" fontId="16" fillId="0" borderId="2" xfId="0" applyFont="1" applyBorder="1" applyAlignment="1">
      <alignment vertical="top" wrapText="1"/>
    </xf>
    <xf numFmtId="0" fontId="19" fillId="0" borderId="31" xfId="0" applyFont="1" applyBorder="1" applyAlignment="1">
      <alignment vertical="top" wrapText="1"/>
    </xf>
    <xf numFmtId="0" fontId="19" fillId="0" borderId="41" xfId="0" applyFont="1" applyBorder="1" applyAlignment="1">
      <alignment vertical="top" wrapText="1"/>
    </xf>
    <xf numFmtId="0" fontId="19" fillId="0" borderId="42" xfId="0" applyFont="1" applyBorder="1" applyAlignment="1">
      <alignment vertical="top" wrapText="1"/>
    </xf>
    <xf numFmtId="0" fontId="20" fillId="0" borderId="31" xfId="0" applyFont="1" applyBorder="1" applyAlignment="1">
      <alignment vertical="top" wrapText="1"/>
    </xf>
    <xf numFmtId="0" fontId="20" fillId="0" borderId="41" xfId="0" applyFont="1" applyBorder="1" applyAlignment="1">
      <alignment vertical="top" wrapText="1"/>
    </xf>
    <xf numFmtId="0" fontId="20" fillId="0" borderId="42" xfId="0" applyFont="1" applyBorder="1" applyAlignment="1">
      <alignment vertical="top" wrapText="1"/>
    </xf>
    <xf numFmtId="164" fontId="15" fillId="0" borderId="1" xfId="0" applyNumberFormat="1" applyFont="1" applyBorder="1" applyAlignment="1">
      <alignment horizontal="left" vertical="top" wrapText="1"/>
    </xf>
    <xf numFmtId="164" fontId="15" fillId="0" borderId="12" xfId="0" applyNumberFormat="1" applyFont="1" applyBorder="1" applyAlignment="1">
      <alignment horizontal="left" vertical="top" wrapText="1"/>
    </xf>
    <xf numFmtId="164" fontId="15" fillId="0" borderId="21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/>
    </xf>
    <xf numFmtId="164" fontId="15" fillId="0" borderId="21" xfId="0" applyNumberFormat="1" applyFont="1" applyBorder="1" applyAlignment="1">
      <alignment horizontal="left" vertical="top"/>
    </xf>
    <xf numFmtId="164" fontId="15" fillId="0" borderId="22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23" fillId="2" borderId="0" xfId="1" applyFont="1" applyFill="1" applyBorder="1" applyAlignment="1">
      <alignment horizontal="left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center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6" fillId="0" borderId="48" xfId="0" applyFont="1" applyBorder="1" applyAlignment="1">
      <alignment horizontal="left" vertical="top" wrapText="1"/>
    </xf>
    <xf numFmtId="0" fontId="6" fillId="0" borderId="49" xfId="0" applyFont="1" applyBorder="1" applyAlignment="1">
      <alignment horizontal="left" vertical="top" wrapText="1"/>
    </xf>
    <xf numFmtId="0" fontId="6" fillId="0" borderId="44" xfId="0" applyFont="1" applyBorder="1" applyAlignment="1">
      <alignment horizontal="left" vertical="top" wrapText="1"/>
    </xf>
    <xf numFmtId="0" fontId="6" fillId="0" borderId="4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35" xfId="0" applyFont="1" applyBorder="1" applyAlignment="1">
      <alignment horizontal="left" vertical="top" wrapText="1"/>
    </xf>
    <xf numFmtId="0" fontId="6" fillId="0" borderId="56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55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21" fillId="0" borderId="38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  <xf numFmtId="0" fontId="23" fillId="2" borderId="0" xfId="1" applyFont="1" applyFill="1" applyBorder="1" applyAlignment="1">
      <alignment horizont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175" t="s">
        <v>58</v>
      </c>
      <c r="H2" s="175"/>
      <c r="I2" s="175"/>
      <c r="J2" s="175"/>
      <c r="K2" s="6"/>
    </row>
    <row r="3" spans="1:14" ht="101.25" customHeight="1" x14ac:dyDescent="0.4">
      <c r="A3" s="176" t="s">
        <v>39</v>
      </c>
      <c r="B3" s="176"/>
      <c r="C3" s="176"/>
      <c r="D3" s="176"/>
      <c r="E3" s="176"/>
      <c r="F3" s="176"/>
      <c r="G3" s="176"/>
      <c r="H3" s="176"/>
      <c r="I3" s="176"/>
      <c r="J3" s="176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177" t="s">
        <v>37</v>
      </c>
      <c r="B5" s="180" t="s">
        <v>0</v>
      </c>
      <c r="C5" s="180" t="s">
        <v>1</v>
      </c>
      <c r="D5" s="183" t="s">
        <v>64</v>
      </c>
      <c r="E5" s="180" t="s">
        <v>2</v>
      </c>
      <c r="F5" s="180" t="s">
        <v>48</v>
      </c>
      <c r="G5" s="180" t="s">
        <v>4</v>
      </c>
      <c r="H5" s="180"/>
      <c r="I5" s="180"/>
      <c r="J5" s="186"/>
      <c r="N5">
        <f>12/0.57</f>
        <v>21.05263157894737</v>
      </c>
    </row>
    <row r="6" spans="1:14" ht="42" customHeight="1" x14ac:dyDescent="0.2">
      <c r="A6" s="178"/>
      <c r="B6" s="181"/>
      <c r="C6" s="181"/>
      <c r="D6" s="184"/>
      <c r="E6" s="181"/>
      <c r="F6" s="181"/>
      <c r="G6" s="181"/>
      <c r="H6" s="181"/>
      <c r="I6" s="181"/>
      <c r="J6" s="187"/>
    </row>
    <row r="7" spans="1:14" ht="14.25" customHeight="1" x14ac:dyDescent="0.2">
      <c r="A7" s="178"/>
      <c r="B7" s="181"/>
      <c r="C7" s="181"/>
      <c r="D7" s="184"/>
      <c r="E7" s="181"/>
      <c r="F7" s="181"/>
      <c r="G7" s="181" t="s">
        <v>11</v>
      </c>
      <c r="H7" s="196" t="s">
        <v>12</v>
      </c>
      <c r="I7" s="196" t="s">
        <v>13</v>
      </c>
      <c r="J7" s="198" t="s">
        <v>34</v>
      </c>
    </row>
    <row r="8" spans="1:14" ht="42" customHeight="1" thickBot="1" x14ac:dyDescent="0.25">
      <c r="A8" s="179"/>
      <c r="B8" s="182"/>
      <c r="C8" s="182"/>
      <c r="D8" s="185"/>
      <c r="E8" s="182"/>
      <c r="F8" s="182"/>
      <c r="G8" s="182"/>
      <c r="H8" s="197"/>
      <c r="I8" s="197"/>
      <c r="J8" s="199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196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00"/>
      <c r="C11" s="116" t="s">
        <v>30</v>
      </c>
      <c r="D11" s="121" t="s">
        <v>7</v>
      </c>
      <c r="E11" s="202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00"/>
      <c r="C12" s="116" t="s">
        <v>26</v>
      </c>
      <c r="D12" s="121" t="s">
        <v>7</v>
      </c>
      <c r="E12" s="202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00"/>
      <c r="C13" s="116" t="s">
        <v>31</v>
      </c>
      <c r="D13" s="121" t="s">
        <v>7</v>
      </c>
      <c r="E13" s="202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01"/>
      <c r="C14" s="104" t="s">
        <v>6</v>
      </c>
      <c r="D14" s="122" t="s">
        <v>7</v>
      </c>
      <c r="E14" s="203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188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189"/>
      <c r="C17" s="19" t="s">
        <v>25</v>
      </c>
      <c r="D17" s="35" t="s">
        <v>7</v>
      </c>
      <c r="E17" s="191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190"/>
      <c r="C18" s="116" t="s">
        <v>40</v>
      </c>
      <c r="D18" s="121" t="s">
        <v>7</v>
      </c>
      <c r="E18" s="192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193" t="s">
        <v>34</v>
      </c>
      <c r="C19" s="194"/>
      <c r="D19" s="194"/>
      <c r="E19" s="195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07">
        <v>2</v>
      </c>
      <c r="B20" s="208" t="s">
        <v>38</v>
      </c>
      <c r="C20" s="70" t="s">
        <v>18</v>
      </c>
      <c r="D20" s="124" t="s">
        <v>7</v>
      </c>
      <c r="E20" s="210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07"/>
      <c r="B21" s="208"/>
      <c r="C21" s="18" t="s">
        <v>45</v>
      </c>
      <c r="D21" s="121" t="s">
        <v>7</v>
      </c>
      <c r="E21" s="211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07"/>
      <c r="B22" s="209"/>
      <c r="C22" s="18" t="s">
        <v>19</v>
      </c>
      <c r="D22" s="121" t="s">
        <v>7</v>
      </c>
      <c r="E22" s="211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07"/>
      <c r="B23" s="204" t="str">
        <f>B19</f>
        <v>Усього</v>
      </c>
      <c r="C23" s="205"/>
      <c r="D23" s="205"/>
      <c r="E23" s="212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07">
        <v>3</v>
      </c>
      <c r="B24" s="213" t="s">
        <v>15</v>
      </c>
      <c r="C24" s="51" t="s">
        <v>20</v>
      </c>
      <c r="D24" s="35" t="s">
        <v>7</v>
      </c>
      <c r="E24" s="191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07"/>
      <c r="B25" s="214"/>
      <c r="C25" s="52" t="s">
        <v>21</v>
      </c>
      <c r="D25" s="121" t="s">
        <v>7</v>
      </c>
      <c r="E25" s="216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07"/>
      <c r="B26" s="214"/>
      <c r="C26" s="53" t="s">
        <v>22</v>
      </c>
      <c r="D26" s="124" t="s">
        <v>7</v>
      </c>
      <c r="E26" s="216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07"/>
      <c r="B27" s="215"/>
      <c r="C27" s="54" t="s">
        <v>44</v>
      </c>
      <c r="D27" s="121" t="s">
        <v>7</v>
      </c>
      <c r="E27" s="217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07"/>
      <c r="B28" s="218" t="str">
        <f>B23</f>
        <v>Усього</v>
      </c>
      <c r="C28" s="218"/>
      <c r="D28" s="218"/>
      <c r="E28" s="218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07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19"/>
      <c r="B30" s="204" t="str">
        <f>B28</f>
        <v>Усього</v>
      </c>
      <c r="C30" s="205"/>
      <c r="D30" s="205"/>
      <c r="E30" s="212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20" t="s">
        <v>47</v>
      </c>
      <c r="B31" s="220"/>
      <c r="C31" s="220"/>
      <c r="D31" s="220"/>
      <c r="E31" s="220"/>
      <c r="F31" s="220"/>
      <c r="G31" s="220"/>
      <c r="H31" s="220"/>
      <c r="I31" s="220"/>
      <c r="J31" s="220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21">
        <v>5</v>
      </c>
      <c r="B33" s="223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22"/>
      <c r="B34" s="224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04" t="str">
        <f>B42</f>
        <v>Усього</v>
      </c>
      <c r="C35" s="205"/>
      <c r="D35" s="205"/>
      <c r="E35" s="206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26">
        <v>6</v>
      </c>
      <c r="B36" s="229" t="s">
        <v>53</v>
      </c>
      <c r="C36" s="19" t="s">
        <v>35</v>
      </c>
      <c r="D36" s="35" t="s">
        <v>7</v>
      </c>
      <c r="E36" s="232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27"/>
      <c r="B37" s="230"/>
      <c r="C37" s="116" t="s">
        <v>33</v>
      </c>
      <c r="D37" s="121" t="s">
        <v>7</v>
      </c>
      <c r="E37" s="233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27"/>
      <c r="B38" s="230"/>
      <c r="C38" s="116" t="s">
        <v>46</v>
      </c>
      <c r="D38" s="93" t="s">
        <v>7</v>
      </c>
      <c r="E38" s="233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27"/>
      <c r="B39" s="230"/>
      <c r="C39" s="116" t="s">
        <v>50</v>
      </c>
      <c r="D39" s="121" t="s">
        <v>7</v>
      </c>
      <c r="E39" s="233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07"/>
      <c r="B40" s="231"/>
      <c r="C40" s="20" t="s">
        <v>59</v>
      </c>
      <c r="D40" s="124" t="s">
        <v>7</v>
      </c>
      <c r="E40" s="233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28"/>
      <c r="B41" s="75"/>
      <c r="C41" s="20" t="s">
        <v>67</v>
      </c>
      <c r="D41" s="124" t="s">
        <v>7</v>
      </c>
      <c r="E41" s="234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19"/>
      <c r="B42" s="204" t="str">
        <f>B30</f>
        <v>Усього</v>
      </c>
      <c r="C42" s="205"/>
      <c r="D42" s="205"/>
      <c r="E42" s="206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26">
        <v>7</v>
      </c>
      <c r="B43" s="235" t="s">
        <v>54</v>
      </c>
      <c r="C43" s="19" t="s">
        <v>35</v>
      </c>
      <c r="D43" s="35" t="s">
        <v>7</v>
      </c>
      <c r="E43" s="232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07"/>
      <c r="B44" s="236"/>
      <c r="C44" s="20" t="s">
        <v>43</v>
      </c>
      <c r="D44" s="121" t="s">
        <v>7</v>
      </c>
      <c r="E44" s="237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07"/>
      <c r="B45" s="236"/>
      <c r="C45" s="52" t="s">
        <v>24</v>
      </c>
      <c r="D45" s="121" t="s">
        <v>7</v>
      </c>
      <c r="E45" s="238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19"/>
      <c r="B46" s="204" t="str">
        <f>B42</f>
        <v>Усього</v>
      </c>
      <c r="C46" s="205"/>
      <c r="D46" s="205"/>
      <c r="E46" s="206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25" t="s">
        <v>47</v>
      </c>
      <c r="B49" s="225"/>
      <c r="C49" s="225"/>
      <c r="D49" s="225"/>
      <c r="E49" s="225"/>
      <c r="F49" s="225"/>
      <c r="G49" s="225"/>
      <c r="H49" s="225"/>
      <c r="I49" s="225"/>
      <c r="J49" s="225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41" t="str">
        <f>B46</f>
        <v>Усього</v>
      </c>
      <c r="C52" s="242"/>
      <c r="D52" s="242"/>
      <c r="E52" s="243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41" t="s">
        <v>63</v>
      </c>
      <c r="C54" s="242"/>
      <c r="D54" s="205"/>
      <c r="E54" s="206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54">
        <v>10</v>
      </c>
      <c r="B55" s="132" t="s">
        <v>68</v>
      </c>
      <c r="C55" s="129" t="s">
        <v>68</v>
      </c>
      <c r="D55" s="121" t="s">
        <v>7</v>
      </c>
      <c r="E55" s="232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54"/>
      <c r="B56" s="132" t="s">
        <v>69</v>
      </c>
      <c r="C56" s="134" t="s">
        <v>69</v>
      </c>
      <c r="D56" s="130" t="s">
        <v>7</v>
      </c>
      <c r="E56" s="233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55"/>
      <c r="B57" s="67" t="s">
        <v>70</v>
      </c>
      <c r="C57" s="131" t="s">
        <v>70</v>
      </c>
      <c r="D57" s="130" t="s">
        <v>7</v>
      </c>
      <c r="E57" s="234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44"/>
      <c r="B59" s="246"/>
      <c r="C59" s="247"/>
      <c r="D59" s="247"/>
      <c r="E59" s="248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45"/>
      <c r="B60" s="249"/>
      <c r="C60" s="249"/>
      <c r="D60" s="249"/>
      <c r="E60" s="250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45"/>
      <c r="B61" s="249"/>
      <c r="C61" s="249"/>
      <c r="D61" s="249"/>
      <c r="E61" s="250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51"/>
      <c r="B62" s="252"/>
      <c r="C62" s="252"/>
      <c r="D62" s="252"/>
      <c r="E62" s="252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53"/>
      <c r="I63" s="253"/>
      <c r="J63" s="253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39"/>
      <c r="B65" s="239"/>
      <c r="C65" s="239"/>
      <c r="D65" s="239"/>
      <c r="E65" s="239"/>
      <c r="F65" s="239"/>
      <c r="G65" s="239"/>
      <c r="H65" s="239"/>
    </row>
    <row r="66" spans="1:9" s="13" customFormat="1" ht="31.5" customHeight="1" x14ac:dyDescent="0.45">
      <c r="A66" s="240" t="s">
        <v>27</v>
      </c>
      <c r="B66" s="240"/>
      <c r="C66" s="240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view="pageBreakPreview" zoomScale="90" zoomScaleNormal="50" zoomScaleSheetLayoutView="90" workbookViewId="0">
      <selection activeCell="A4" sqref="A4:J4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3.7109375" customWidth="1"/>
    <col min="6" max="6" width="17.42578125" customWidth="1"/>
    <col min="7" max="7" width="14" customWidth="1"/>
    <col min="8" max="8" width="16.28515625" customWidth="1"/>
    <col min="9" max="9" width="14.140625" customWidth="1"/>
    <col min="10" max="10" width="15.71093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175" t="s">
        <v>58</v>
      </c>
      <c r="H2" s="175"/>
      <c r="I2" s="175"/>
      <c r="J2" s="175"/>
      <c r="K2" s="6"/>
    </row>
    <row r="3" spans="1:14" s="7" customFormat="1" ht="27" customHeight="1" x14ac:dyDescent="0.4">
      <c r="B3" s="8"/>
      <c r="C3" s="8"/>
      <c r="D3" s="8"/>
      <c r="E3" s="8"/>
      <c r="F3" s="14"/>
      <c r="G3" s="290" t="s">
        <v>77</v>
      </c>
      <c r="H3" s="290"/>
      <c r="I3" s="290"/>
      <c r="J3" s="174"/>
      <c r="K3" s="6"/>
    </row>
    <row r="4" spans="1:14" ht="28.5" customHeight="1" x14ac:dyDescent="0.4">
      <c r="A4" s="176" t="s">
        <v>39</v>
      </c>
      <c r="B4" s="176"/>
      <c r="C4" s="176"/>
      <c r="D4" s="176"/>
      <c r="E4" s="176"/>
      <c r="F4" s="176"/>
      <c r="G4" s="176"/>
      <c r="H4" s="176"/>
      <c r="I4" s="176"/>
      <c r="J4" s="176"/>
      <c r="N4">
        <f>18*0.57</f>
        <v>10.26</v>
      </c>
    </row>
    <row r="5" spans="1:14" ht="19.5" customHeight="1" thickBo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N5">
        <f>14/0.57</f>
        <v>24.561403508771932</v>
      </c>
    </row>
    <row r="6" spans="1:14" ht="12.75" customHeight="1" x14ac:dyDescent="0.2">
      <c r="A6" s="177" t="s">
        <v>37</v>
      </c>
      <c r="B6" s="180" t="s">
        <v>0</v>
      </c>
      <c r="C6" s="180" t="s">
        <v>74</v>
      </c>
      <c r="D6" s="183" t="s">
        <v>64</v>
      </c>
      <c r="E6" s="180" t="s">
        <v>2</v>
      </c>
      <c r="F6" s="180" t="s">
        <v>48</v>
      </c>
      <c r="G6" s="180" t="s">
        <v>4</v>
      </c>
      <c r="H6" s="180"/>
      <c r="I6" s="180"/>
      <c r="J6" s="186"/>
      <c r="N6">
        <f>12/0.57</f>
        <v>21.05263157894737</v>
      </c>
    </row>
    <row r="7" spans="1:14" ht="42" customHeight="1" x14ac:dyDescent="0.2">
      <c r="A7" s="178"/>
      <c r="B7" s="181"/>
      <c r="C7" s="181"/>
      <c r="D7" s="184"/>
      <c r="E7" s="181"/>
      <c r="F7" s="181"/>
      <c r="G7" s="181"/>
      <c r="H7" s="181"/>
      <c r="I7" s="181"/>
      <c r="J7" s="187"/>
    </row>
    <row r="8" spans="1:14" ht="14.25" customHeight="1" x14ac:dyDescent="0.2">
      <c r="A8" s="178"/>
      <c r="B8" s="181"/>
      <c r="C8" s="181"/>
      <c r="D8" s="184"/>
      <c r="E8" s="181"/>
      <c r="F8" s="181"/>
      <c r="G8" s="181" t="s">
        <v>11</v>
      </c>
      <c r="H8" s="196" t="s">
        <v>12</v>
      </c>
      <c r="I8" s="196" t="s">
        <v>13</v>
      </c>
      <c r="J8" s="198" t="s">
        <v>34</v>
      </c>
    </row>
    <row r="9" spans="1:14" ht="42" customHeight="1" thickBot="1" x14ac:dyDescent="0.25">
      <c r="A9" s="286"/>
      <c r="B9" s="287"/>
      <c r="C9" s="287"/>
      <c r="D9" s="184"/>
      <c r="E9" s="287"/>
      <c r="F9" s="287"/>
      <c r="G9" s="287"/>
      <c r="H9" s="288"/>
      <c r="I9" s="288"/>
      <c r="J9" s="289"/>
    </row>
    <row r="10" spans="1:14" ht="24" customHeight="1" thickBot="1" x14ac:dyDescent="0.25">
      <c r="A10" s="40">
        <v>1</v>
      </c>
      <c r="B10" s="41">
        <v>2</v>
      </c>
      <c r="C10" s="41">
        <v>3</v>
      </c>
      <c r="D10" s="157">
        <v>4</v>
      </c>
      <c r="E10" s="41">
        <v>5</v>
      </c>
      <c r="F10" s="41">
        <v>6</v>
      </c>
      <c r="G10" s="42">
        <v>7</v>
      </c>
      <c r="H10" s="42">
        <v>8</v>
      </c>
      <c r="I10" s="42">
        <v>9</v>
      </c>
      <c r="J10" s="43">
        <v>10</v>
      </c>
      <c r="M10" s="4">
        <f>H19+H26+H31+H33+H43+H47+H52+H54+H36</f>
        <v>210422.81899999999</v>
      </c>
    </row>
    <row r="11" spans="1:14" ht="187.5" customHeight="1" x14ac:dyDescent="0.2">
      <c r="A11" s="272">
        <v>1</v>
      </c>
      <c r="B11" s="283" t="s">
        <v>14</v>
      </c>
      <c r="C11" s="276" t="s">
        <v>29</v>
      </c>
      <c r="D11" s="276" t="s">
        <v>7</v>
      </c>
      <c r="E11" s="276" t="s">
        <v>65</v>
      </c>
      <c r="F11" s="173" t="s">
        <v>3</v>
      </c>
      <c r="G11" s="141">
        <v>30000</v>
      </c>
      <c r="H11" s="144">
        <v>40000</v>
      </c>
      <c r="I11" s="144">
        <v>45000</v>
      </c>
      <c r="J11" s="145">
        <f>G11+H11+I11</f>
        <v>115000</v>
      </c>
    </row>
    <row r="12" spans="1:14" ht="139.5" customHeight="1" x14ac:dyDescent="0.2">
      <c r="A12" s="272"/>
      <c r="B12" s="278"/>
      <c r="C12" s="278"/>
      <c r="D12" s="277"/>
      <c r="E12" s="278"/>
      <c r="F12" s="172" t="s">
        <v>56</v>
      </c>
      <c r="G12" s="138">
        <v>985</v>
      </c>
      <c r="H12" s="139">
        <f>1000</f>
        <v>1000</v>
      </c>
      <c r="I12" s="139">
        <v>0</v>
      </c>
      <c r="J12" s="140">
        <f t="shared" ref="J12:J16" si="0">G12+H12+I12</f>
        <v>1985</v>
      </c>
    </row>
    <row r="13" spans="1:14" ht="72" customHeight="1" x14ac:dyDescent="0.2">
      <c r="A13" s="272"/>
      <c r="B13" s="278"/>
      <c r="C13" s="172" t="s">
        <v>30</v>
      </c>
      <c r="D13" s="172" t="s">
        <v>7</v>
      </c>
      <c r="E13" s="277" t="s">
        <v>8</v>
      </c>
      <c r="F13" s="172" t="s">
        <v>3</v>
      </c>
      <c r="G13" s="138">
        <v>30000</v>
      </c>
      <c r="H13" s="139">
        <v>32000</v>
      </c>
      <c r="I13" s="139">
        <v>35000</v>
      </c>
      <c r="J13" s="140">
        <f t="shared" si="0"/>
        <v>97000</v>
      </c>
      <c r="L13" s="17"/>
    </row>
    <row r="14" spans="1:14" ht="82.5" customHeight="1" x14ac:dyDescent="0.2">
      <c r="A14" s="272"/>
      <c r="B14" s="278"/>
      <c r="C14" s="172" t="s">
        <v>26</v>
      </c>
      <c r="D14" s="172" t="s">
        <v>7</v>
      </c>
      <c r="E14" s="277"/>
      <c r="F14" s="172" t="s">
        <v>3</v>
      </c>
      <c r="G14" s="138">
        <v>50</v>
      </c>
      <c r="H14" s="138">
        <v>50</v>
      </c>
      <c r="I14" s="138">
        <v>50</v>
      </c>
      <c r="J14" s="140">
        <f t="shared" si="0"/>
        <v>150</v>
      </c>
    </row>
    <row r="15" spans="1:14" ht="78.75" customHeight="1" x14ac:dyDescent="0.2">
      <c r="A15" s="272"/>
      <c r="B15" s="278"/>
      <c r="C15" s="172" t="s">
        <v>31</v>
      </c>
      <c r="D15" s="172" t="s">
        <v>7</v>
      </c>
      <c r="E15" s="277"/>
      <c r="F15" s="172" t="s">
        <v>3</v>
      </c>
      <c r="G15" s="138">
        <v>5000</v>
      </c>
      <c r="H15" s="138">
        <f>5000+1500</f>
        <v>6500</v>
      </c>
      <c r="I15" s="138">
        <v>5000</v>
      </c>
      <c r="J15" s="140">
        <f t="shared" si="0"/>
        <v>16500</v>
      </c>
    </row>
    <row r="16" spans="1:14" ht="78" customHeight="1" x14ac:dyDescent="0.2">
      <c r="A16" s="272"/>
      <c r="B16" s="278"/>
      <c r="C16" s="172" t="s">
        <v>6</v>
      </c>
      <c r="D16" s="172" t="s">
        <v>7</v>
      </c>
      <c r="E16" s="277"/>
      <c r="F16" s="172" t="s">
        <v>3</v>
      </c>
      <c r="G16" s="138">
        <v>190</v>
      </c>
      <c r="H16" s="138">
        <f>190+55</f>
        <v>245</v>
      </c>
      <c r="I16" s="138">
        <v>190</v>
      </c>
      <c r="J16" s="140">
        <f t="shared" si="0"/>
        <v>625</v>
      </c>
    </row>
    <row r="17" spans="1:10" ht="116.25" customHeight="1" x14ac:dyDescent="0.2">
      <c r="A17" s="272"/>
      <c r="B17" s="280"/>
      <c r="C17" s="172" t="s">
        <v>25</v>
      </c>
      <c r="D17" s="172" t="s">
        <v>7</v>
      </c>
      <c r="E17" s="277"/>
      <c r="F17" s="172" t="s">
        <v>3</v>
      </c>
      <c r="G17" s="138">
        <v>500</v>
      </c>
      <c r="H17" s="138">
        <v>500</v>
      </c>
      <c r="I17" s="138">
        <v>500</v>
      </c>
      <c r="J17" s="140">
        <f>G17+H17+I17</f>
        <v>1500</v>
      </c>
    </row>
    <row r="18" spans="1:10" ht="142.5" customHeight="1" x14ac:dyDescent="0.2">
      <c r="A18" s="272"/>
      <c r="B18" s="278"/>
      <c r="C18" s="172" t="s">
        <v>40</v>
      </c>
      <c r="D18" s="172" t="s">
        <v>7</v>
      </c>
      <c r="E18" s="278"/>
      <c r="F18" s="172" t="s">
        <v>3</v>
      </c>
      <c r="G18" s="138">
        <v>190</v>
      </c>
      <c r="H18" s="138">
        <f>190+190</f>
        <v>380</v>
      </c>
      <c r="I18" s="138">
        <v>190</v>
      </c>
      <c r="J18" s="140">
        <f>G18+H18+I18</f>
        <v>760</v>
      </c>
    </row>
    <row r="19" spans="1:10" ht="61.5" customHeight="1" x14ac:dyDescent="0.2">
      <c r="A19" s="272"/>
      <c r="B19" s="159" t="s">
        <v>34</v>
      </c>
      <c r="C19" s="160"/>
      <c r="D19" s="160"/>
      <c r="E19" s="161"/>
      <c r="F19" s="172" t="s">
        <v>3</v>
      </c>
      <c r="G19" s="138">
        <f>G11+G13+G14+G15+G16+G17+G18</f>
        <v>65930</v>
      </c>
      <c r="H19" s="138">
        <f>H11+H13+H14+H15+H16+H17+H18</f>
        <v>79675</v>
      </c>
      <c r="I19" s="138">
        <f>I11+I13+I14+I15+I16+I17+I18</f>
        <v>85930</v>
      </c>
      <c r="J19" s="153">
        <f>J11+J13+J14+J15+J16+J17+J18</f>
        <v>231535</v>
      </c>
    </row>
    <row r="20" spans="1:10" ht="139.5" customHeight="1" x14ac:dyDescent="0.2">
      <c r="A20" s="273"/>
      <c r="B20" s="162"/>
      <c r="C20" s="163"/>
      <c r="D20" s="163"/>
      <c r="E20" s="164"/>
      <c r="F20" s="172" t="s">
        <v>56</v>
      </c>
      <c r="G20" s="138">
        <f>G12</f>
        <v>985</v>
      </c>
      <c r="H20" s="138">
        <f>H12</f>
        <v>1000</v>
      </c>
      <c r="I20" s="138">
        <f>I12</f>
        <v>0</v>
      </c>
      <c r="J20" s="153">
        <f>J12</f>
        <v>1985</v>
      </c>
    </row>
    <row r="21" spans="1:10" ht="258.75" customHeight="1" x14ac:dyDescent="0.2">
      <c r="A21" s="271">
        <v>2</v>
      </c>
      <c r="B21" s="171" t="s">
        <v>72</v>
      </c>
      <c r="C21" s="172" t="s">
        <v>68</v>
      </c>
      <c r="D21" s="172" t="s">
        <v>7</v>
      </c>
      <c r="E21" s="172" t="s">
        <v>71</v>
      </c>
      <c r="F21" s="149" t="s">
        <v>61</v>
      </c>
      <c r="G21" s="138">
        <f>292.2+1500</f>
        <v>1792.2</v>
      </c>
      <c r="H21" s="138">
        <f>700+1000</f>
        <v>1700</v>
      </c>
      <c r="I21" s="138">
        <f>700+0</f>
        <v>700</v>
      </c>
      <c r="J21" s="153">
        <f>1692.2+2500</f>
        <v>4192.2</v>
      </c>
    </row>
    <row r="22" spans="1:10" ht="246" customHeight="1" x14ac:dyDescent="0.2">
      <c r="A22" s="273"/>
      <c r="B22" s="218" t="s">
        <v>34</v>
      </c>
      <c r="C22" s="218"/>
      <c r="D22" s="218"/>
      <c r="E22" s="218"/>
      <c r="F22" s="149" t="s">
        <v>61</v>
      </c>
      <c r="G22" s="138">
        <f>G21</f>
        <v>1792.2</v>
      </c>
      <c r="H22" s="138">
        <f>H21</f>
        <v>1700</v>
      </c>
      <c r="I22" s="138">
        <f>I21</f>
        <v>700</v>
      </c>
      <c r="J22" s="153">
        <f>J21</f>
        <v>4192.2</v>
      </c>
    </row>
    <row r="23" spans="1:10" ht="63" customHeight="1" x14ac:dyDescent="0.2">
      <c r="A23" s="279">
        <v>3</v>
      </c>
      <c r="B23" s="280" t="s">
        <v>38</v>
      </c>
      <c r="C23" s="150" t="s">
        <v>18</v>
      </c>
      <c r="D23" s="172" t="s">
        <v>7</v>
      </c>
      <c r="E23" s="277" t="s">
        <v>51</v>
      </c>
      <c r="F23" s="172" t="s">
        <v>3</v>
      </c>
      <c r="G23" s="138">
        <v>3200</v>
      </c>
      <c r="H23" s="139">
        <v>3500</v>
      </c>
      <c r="I23" s="139">
        <v>4000</v>
      </c>
      <c r="J23" s="140">
        <f>G23+H23+I23</f>
        <v>10700</v>
      </c>
    </row>
    <row r="24" spans="1:10" ht="66" customHeight="1" x14ac:dyDescent="0.2">
      <c r="A24" s="279"/>
      <c r="B24" s="280"/>
      <c r="C24" s="18" t="s">
        <v>45</v>
      </c>
      <c r="D24" s="172" t="s">
        <v>7</v>
      </c>
      <c r="E24" s="277"/>
      <c r="F24" s="172" t="s">
        <v>3</v>
      </c>
      <c r="G24" s="138">
        <v>9000</v>
      </c>
      <c r="H24" s="139">
        <v>1000</v>
      </c>
      <c r="I24" s="139">
        <v>0</v>
      </c>
      <c r="J24" s="140">
        <f>G24+H24+I24</f>
        <v>10000</v>
      </c>
    </row>
    <row r="25" spans="1:10" ht="83.25" customHeight="1" x14ac:dyDescent="0.2">
      <c r="A25" s="279"/>
      <c r="B25" s="281"/>
      <c r="C25" s="18" t="s">
        <v>19</v>
      </c>
      <c r="D25" s="172" t="s">
        <v>7</v>
      </c>
      <c r="E25" s="277"/>
      <c r="F25" s="172" t="s">
        <v>3</v>
      </c>
      <c r="G25" s="142">
        <v>1300</v>
      </c>
      <c r="H25" s="143">
        <v>1400</v>
      </c>
      <c r="I25" s="143">
        <v>1500</v>
      </c>
      <c r="J25" s="140">
        <f>G25+H25+I25</f>
        <v>4200</v>
      </c>
    </row>
    <row r="26" spans="1:10" ht="54" customHeight="1" x14ac:dyDescent="0.2">
      <c r="A26" s="279"/>
      <c r="B26" s="218" t="str">
        <f>B19</f>
        <v>Усього</v>
      </c>
      <c r="C26" s="218"/>
      <c r="D26" s="218"/>
      <c r="E26" s="218"/>
      <c r="F26" s="172" t="s">
        <v>3</v>
      </c>
      <c r="G26" s="138">
        <f>SUM(G23:G25)</f>
        <v>13500</v>
      </c>
      <c r="H26" s="138">
        <f t="shared" ref="H26:J26" si="1">SUM(H23:H25)</f>
        <v>5900</v>
      </c>
      <c r="I26" s="138">
        <f t="shared" si="1"/>
        <v>5500</v>
      </c>
      <c r="J26" s="153">
        <f t="shared" si="1"/>
        <v>24900</v>
      </c>
    </row>
    <row r="27" spans="1:10" ht="32.25" customHeight="1" x14ac:dyDescent="0.2">
      <c r="A27" s="279">
        <v>4</v>
      </c>
      <c r="B27" s="285" t="s">
        <v>15</v>
      </c>
      <c r="C27" s="151" t="s">
        <v>20</v>
      </c>
      <c r="D27" s="172" t="s">
        <v>7</v>
      </c>
      <c r="E27" s="277" t="s">
        <v>8</v>
      </c>
      <c r="F27" s="172" t="s">
        <v>5</v>
      </c>
      <c r="G27" s="139">
        <v>10000</v>
      </c>
      <c r="H27" s="139">
        <v>12000</v>
      </c>
      <c r="I27" s="139">
        <v>14000</v>
      </c>
      <c r="J27" s="140">
        <f>G27+H27+I27</f>
        <v>36000</v>
      </c>
    </row>
    <row r="28" spans="1:10" ht="34.5" customHeight="1" x14ac:dyDescent="0.2">
      <c r="A28" s="279"/>
      <c r="B28" s="285"/>
      <c r="C28" s="52" t="s">
        <v>21</v>
      </c>
      <c r="D28" s="172" t="s">
        <v>7</v>
      </c>
      <c r="E28" s="278"/>
      <c r="F28" s="172" t="s">
        <v>3</v>
      </c>
      <c r="G28" s="138">
        <v>30000</v>
      </c>
      <c r="H28" s="138">
        <v>30000</v>
      </c>
      <c r="I28" s="139">
        <v>30000</v>
      </c>
      <c r="J28" s="140">
        <f>G28+H28+I28</f>
        <v>90000</v>
      </c>
    </row>
    <row r="29" spans="1:10" ht="54" customHeight="1" x14ac:dyDescent="0.2">
      <c r="A29" s="279"/>
      <c r="B29" s="285"/>
      <c r="C29" s="52" t="s">
        <v>22</v>
      </c>
      <c r="D29" s="172" t="s">
        <v>7</v>
      </c>
      <c r="E29" s="278"/>
      <c r="F29" s="172" t="s">
        <v>3</v>
      </c>
      <c r="G29" s="138">
        <v>100</v>
      </c>
      <c r="H29" s="139">
        <v>100</v>
      </c>
      <c r="I29" s="139">
        <v>100</v>
      </c>
      <c r="J29" s="140">
        <f>G29+H29+I29</f>
        <v>300</v>
      </c>
    </row>
    <row r="30" spans="1:10" ht="69" customHeight="1" x14ac:dyDescent="0.2">
      <c r="A30" s="279"/>
      <c r="B30" s="285"/>
      <c r="C30" s="54" t="s">
        <v>44</v>
      </c>
      <c r="D30" s="172" t="s">
        <v>7</v>
      </c>
      <c r="E30" s="278"/>
      <c r="F30" s="172" t="s">
        <v>3</v>
      </c>
      <c r="G30" s="138">
        <v>10000</v>
      </c>
      <c r="H30" s="139">
        <v>10000</v>
      </c>
      <c r="I30" s="139">
        <v>10000</v>
      </c>
      <c r="J30" s="140">
        <f>G30+H30+I30</f>
        <v>30000</v>
      </c>
    </row>
    <row r="31" spans="1:10" ht="33.75" customHeight="1" x14ac:dyDescent="0.2">
      <c r="A31" s="279"/>
      <c r="B31" s="218" t="str">
        <f>B26</f>
        <v>Усього</v>
      </c>
      <c r="C31" s="218"/>
      <c r="D31" s="218"/>
      <c r="E31" s="218"/>
      <c r="F31" s="172" t="s">
        <v>3</v>
      </c>
      <c r="G31" s="139">
        <f>SUM(G27:G30)</f>
        <v>50100</v>
      </c>
      <c r="H31" s="139">
        <f t="shared" ref="H31:J31" si="2">SUM(H27:H30)</f>
        <v>52100</v>
      </c>
      <c r="I31" s="139">
        <f t="shared" si="2"/>
        <v>54100</v>
      </c>
      <c r="J31" s="140">
        <f t="shared" si="2"/>
        <v>156300</v>
      </c>
    </row>
    <row r="32" spans="1:10" ht="123.75" customHeight="1" x14ac:dyDescent="0.2">
      <c r="A32" s="279">
        <v>5</v>
      </c>
      <c r="B32" s="171" t="s">
        <v>16</v>
      </c>
      <c r="C32" s="52" t="s">
        <v>52</v>
      </c>
      <c r="D32" s="172" t="s">
        <v>7</v>
      </c>
      <c r="E32" s="172" t="s">
        <v>8</v>
      </c>
      <c r="F32" s="172" t="s">
        <v>3</v>
      </c>
      <c r="G32" s="138">
        <v>15000</v>
      </c>
      <c r="H32" s="139">
        <f>15000+15000</f>
        <v>30000</v>
      </c>
      <c r="I32" s="139">
        <f>15000+15000</f>
        <v>30000</v>
      </c>
      <c r="J32" s="140">
        <f>G32+H32+I32</f>
        <v>75000</v>
      </c>
    </row>
    <row r="33" spans="1:10" ht="40.5" customHeight="1" x14ac:dyDescent="0.2">
      <c r="A33" s="279"/>
      <c r="B33" s="218" t="str">
        <f>B31</f>
        <v>Усього</v>
      </c>
      <c r="C33" s="218"/>
      <c r="D33" s="218"/>
      <c r="E33" s="218"/>
      <c r="F33" s="172" t="s">
        <v>3</v>
      </c>
      <c r="G33" s="138">
        <f>G32</f>
        <v>15000</v>
      </c>
      <c r="H33" s="142">
        <f>H32</f>
        <v>30000</v>
      </c>
      <c r="I33" s="138">
        <f>I32</f>
        <v>30000</v>
      </c>
      <c r="J33" s="140">
        <f>G33+H33+I33</f>
        <v>75000</v>
      </c>
    </row>
    <row r="34" spans="1:10" ht="234" customHeight="1" x14ac:dyDescent="0.2">
      <c r="A34" s="271">
        <v>6</v>
      </c>
      <c r="B34" s="132" t="s">
        <v>17</v>
      </c>
      <c r="C34" s="172" t="s">
        <v>49</v>
      </c>
      <c r="D34" s="172" t="s">
        <v>7</v>
      </c>
      <c r="E34" s="172" t="s">
        <v>41</v>
      </c>
      <c r="F34" s="172" t="s">
        <v>5</v>
      </c>
      <c r="G34" s="139">
        <v>700</v>
      </c>
      <c r="H34" s="139">
        <v>860</v>
      </c>
      <c r="I34" s="139">
        <v>1000</v>
      </c>
      <c r="J34" s="140">
        <f>G34+H34+I34</f>
        <v>2560</v>
      </c>
    </row>
    <row r="35" spans="1:10" ht="365.25" customHeight="1" x14ac:dyDescent="0.2">
      <c r="A35" s="272"/>
      <c r="B35" s="158"/>
      <c r="C35" s="172" t="s">
        <v>23</v>
      </c>
      <c r="D35" s="172" t="s">
        <v>7</v>
      </c>
      <c r="E35" s="172" t="s">
        <v>8</v>
      </c>
      <c r="F35" s="172" t="s">
        <v>3</v>
      </c>
      <c r="G35" s="138">
        <v>4000</v>
      </c>
      <c r="H35" s="139">
        <v>4500</v>
      </c>
      <c r="I35" s="139">
        <v>5000</v>
      </c>
      <c r="J35" s="140">
        <f>G35+H35+I35</f>
        <v>13500</v>
      </c>
    </row>
    <row r="36" spans="1:10" ht="36.75" customHeight="1" x14ac:dyDescent="0.2">
      <c r="A36" s="273"/>
      <c r="B36" s="218" t="str">
        <f>B43</f>
        <v>Усього</v>
      </c>
      <c r="C36" s="218"/>
      <c r="D36" s="218"/>
      <c r="E36" s="218"/>
      <c r="F36" s="172" t="s">
        <v>3</v>
      </c>
      <c r="G36" s="138">
        <f>G35+G34</f>
        <v>4700</v>
      </c>
      <c r="H36" s="138">
        <f t="shared" ref="H36:J36" si="3">H35+H34</f>
        <v>5360</v>
      </c>
      <c r="I36" s="138">
        <f t="shared" si="3"/>
        <v>6000</v>
      </c>
      <c r="J36" s="153">
        <f t="shared" si="3"/>
        <v>16060</v>
      </c>
    </row>
    <row r="37" spans="1:10" ht="47.25" customHeight="1" x14ac:dyDescent="0.2">
      <c r="A37" s="271">
        <v>7</v>
      </c>
      <c r="B37" s="282" t="s">
        <v>53</v>
      </c>
      <c r="C37" s="172" t="s">
        <v>35</v>
      </c>
      <c r="D37" s="172" t="s">
        <v>7</v>
      </c>
      <c r="E37" s="275" t="s">
        <v>42</v>
      </c>
      <c r="F37" s="172" t="s">
        <v>5</v>
      </c>
      <c r="G37" s="147">
        <f>15537-823.3</f>
        <v>14713.7</v>
      </c>
      <c r="H37" s="152">
        <v>10000</v>
      </c>
      <c r="I37" s="152">
        <v>10000</v>
      </c>
      <c r="J37" s="148">
        <f>G37+H37+I37</f>
        <v>34713.699999999997</v>
      </c>
    </row>
    <row r="38" spans="1:10" ht="47.25" customHeight="1" x14ac:dyDescent="0.2">
      <c r="A38" s="272"/>
      <c r="B38" s="208"/>
      <c r="C38" s="172" t="s">
        <v>33</v>
      </c>
      <c r="D38" s="172" t="s">
        <v>7</v>
      </c>
      <c r="E38" s="284"/>
      <c r="F38" s="172" t="s">
        <v>3</v>
      </c>
      <c r="G38" s="138">
        <v>800</v>
      </c>
      <c r="H38" s="139">
        <v>1200</v>
      </c>
      <c r="I38" s="139">
        <v>1400</v>
      </c>
      <c r="J38" s="140">
        <f>G38+H38+I38</f>
        <v>3400</v>
      </c>
    </row>
    <row r="39" spans="1:10" ht="57.75" customHeight="1" x14ac:dyDescent="0.2">
      <c r="A39" s="272"/>
      <c r="B39" s="208"/>
      <c r="C39" s="172" t="s">
        <v>46</v>
      </c>
      <c r="D39" s="172" t="s">
        <v>7</v>
      </c>
      <c r="E39" s="284"/>
      <c r="F39" s="172" t="s">
        <v>3</v>
      </c>
      <c r="G39" s="146">
        <v>500</v>
      </c>
      <c r="H39" s="139">
        <v>500</v>
      </c>
      <c r="I39" s="139">
        <v>500</v>
      </c>
      <c r="J39" s="140">
        <f t="shared" ref="J39:J42" si="4">G39+H39+I39</f>
        <v>1500</v>
      </c>
    </row>
    <row r="40" spans="1:10" ht="168.75" customHeight="1" x14ac:dyDescent="0.2">
      <c r="A40" s="272"/>
      <c r="B40" s="208"/>
      <c r="C40" s="172" t="s">
        <v>50</v>
      </c>
      <c r="D40" s="172" t="s">
        <v>7</v>
      </c>
      <c r="E40" s="284"/>
      <c r="F40" s="172" t="s">
        <v>3</v>
      </c>
      <c r="G40" s="138">
        <v>1500</v>
      </c>
      <c r="H40" s="139">
        <v>0</v>
      </c>
      <c r="I40" s="139">
        <v>0</v>
      </c>
      <c r="J40" s="140">
        <f t="shared" si="4"/>
        <v>1500</v>
      </c>
    </row>
    <row r="41" spans="1:10" ht="56.25" customHeight="1" x14ac:dyDescent="0.2">
      <c r="A41" s="272"/>
      <c r="B41" s="208"/>
      <c r="C41" s="20" t="s">
        <v>59</v>
      </c>
      <c r="D41" s="172" t="s">
        <v>7</v>
      </c>
      <c r="E41" s="284"/>
      <c r="F41" s="172" t="s">
        <v>3</v>
      </c>
      <c r="G41" s="138">
        <v>10475.299999999999</v>
      </c>
      <c r="H41" s="139">
        <v>8000</v>
      </c>
      <c r="I41" s="139">
        <v>0</v>
      </c>
      <c r="J41" s="140">
        <f t="shared" si="4"/>
        <v>18475.3</v>
      </c>
    </row>
    <row r="42" spans="1:10" ht="88.5" customHeight="1" x14ac:dyDescent="0.2">
      <c r="A42" s="272"/>
      <c r="B42" s="283"/>
      <c r="C42" s="20" t="s">
        <v>67</v>
      </c>
      <c r="D42" s="172" t="s">
        <v>7</v>
      </c>
      <c r="E42" s="276"/>
      <c r="F42" s="172" t="s">
        <v>3</v>
      </c>
      <c r="G42" s="138">
        <v>0</v>
      </c>
      <c r="H42" s="139">
        <v>3200</v>
      </c>
      <c r="I42" s="139">
        <v>0</v>
      </c>
      <c r="J42" s="140">
        <f t="shared" si="4"/>
        <v>3200</v>
      </c>
    </row>
    <row r="43" spans="1:10" ht="39.75" customHeight="1" x14ac:dyDescent="0.2">
      <c r="A43" s="273"/>
      <c r="B43" s="218" t="str">
        <f>B33</f>
        <v>Усього</v>
      </c>
      <c r="C43" s="218"/>
      <c r="D43" s="218"/>
      <c r="E43" s="218"/>
      <c r="F43" s="172" t="s">
        <v>3</v>
      </c>
      <c r="G43" s="146">
        <f>SUM(G37:G41)</f>
        <v>27989</v>
      </c>
      <c r="H43" s="146">
        <f>SUM(H37:H42)</f>
        <v>22900</v>
      </c>
      <c r="I43" s="146">
        <f>SUM(I37:I42)</f>
        <v>11900</v>
      </c>
      <c r="J43" s="154">
        <f>SUM(J37:J41:J42)</f>
        <v>62789</v>
      </c>
    </row>
    <row r="44" spans="1:10" ht="49.5" x14ac:dyDescent="0.2">
      <c r="A44" s="279">
        <v>8</v>
      </c>
      <c r="B44" s="280" t="s">
        <v>73</v>
      </c>
      <c r="C44" s="172" t="s">
        <v>35</v>
      </c>
      <c r="D44" s="172" t="s">
        <v>7</v>
      </c>
      <c r="E44" s="277" t="s">
        <v>55</v>
      </c>
      <c r="F44" s="172" t="s">
        <v>5</v>
      </c>
      <c r="G44" s="138">
        <v>2520</v>
      </c>
      <c r="H44" s="139">
        <f>3000+2000</f>
        <v>5000</v>
      </c>
      <c r="I44" s="139">
        <f>3500</f>
        <v>3500</v>
      </c>
      <c r="J44" s="140">
        <f>G44+H44+I44</f>
        <v>11020</v>
      </c>
    </row>
    <row r="45" spans="1:10" ht="83.25" customHeight="1" x14ac:dyDescent="0.2">
      <c r="A45" s="279"/>
      <c r="B45" s="281"/>
      <c r="C45" s="20" t="s">
        <v>43</v>
      </c>
      <c r="D45" s="172" t="s">
        <v>7</v>
      </c>
      <c r="E45" s="278"/>
      <c r="F45" s="172" t="s">
        <v>3</v>
      </c>
      <c r="G45" s="138">
        <v>5000</v>
      </c>
      <c r="H45" s="138">
        <v>5000</v>
      </c>
      <c r="I45" s="138">
        <v>5000</v>
      </c>
      <c r="J45" s="140">
        <f>G45+H45+I45</f>
        <v>15000</v>
      </c>
    </row>
    <row r="46" spans="1:10" ht="97.5" customHeight="1" x14ac:dyDescent="0.2">
      <c r="A46" s="279"/>
      <c r="B46" s="281"/>
      <c r="C46" s="52" t="s">
        <v>24</v>
      </c>
      <c r="D46" s="172" t="s">
        <v>7</v>
      </c>
      <c r="E46" s="278"/>
      <c r="F46" s="172" t="s">
        <v>3</v>
      </c>
      <c r="G46" s="147">
        <f>3000-2000</f>
        <v>1000</v>
      </c>
      <c r="H46" s="147">
        <v>3000</v>
      </c>
      <c r="I46" s="147">
        <v>3000</v>
      </c>
      <c r="J46" s="148">
        <f>G46+H46+I46</f>
        <v>7000</v>
      </c>
    </row>
    <row r="47" spans="1:10" ht="36.75" customHeight="1" x14ac:dyDescent="0.2">
      <c r="A47" s="279"/>
      <c r="B47" s="218" t="str">
        <f>B43</f>
        <v>Усього</v>
      </c>
      <c r="C47" s="218"/>
      <c r="D47" s="218"/>
      <c r="E47" s="218"/>
      <c r="F47" s="172" t="s">
        <v>3</v>
      </c>
      <c r="G47" s="138">
        <f>SUM(G44:G46)</f>
        <v>8520</v>
      </c>
      <c r="H47" s="138">
        <f t="shared" ref="H47:J47" si="5">SUM(H44:H46)</f>
        <v>13000</v>
      </c>
      <c r="I47" s="138">
        <f t="shared" si="5"/>
        <v>11500</v>
      </c>
      <c r="J47" s="153">
        <f t="shared" si="5"/>
        <v>33020</v>
      </c>
    </row>
    <row r="48" spans="1:10" ht="108" customHeight="1" x14ac:dyDescent="0.2">
      <c r="A48" s="271">
        <v>9</v>
      </c>
      <c r="B48" s="171" t="s">
        <v>9</v>
      </c>
      <c r="C48" s="172" t="s">
        <v>32</v>
      </c>
      <c r="D48" s="172" t="s">
        <v>7</v>
      </c>
      <c r="E48" s="172" t="s">
        <v>8</v>
      </c>
      <c r="F48" s="172" t="s">
        <v>3</v>
      </c>
      <c r="G48" s="138">
        <v>767</v>
      </c>
      <c r="H48" s="138">
        <v>0</v>
      </c>
      <c r="I48" s="138">
        <v>0</v>
      </c>
      <c r="J48" s="140">
        <f>G48+H48+I48</f>
        <v>767</v>
      </c>
    </row>
    <row r="49" spans="1:12" ht="23.25" hidden="1" customHeight="1" x14ac:dyDescent="0.2">
      <c r="A49" s="272"/>
      <c r="B49" s="171"/>
      <c r="C49" s="172"/>
      <c r="D49" s="172"/>
      <c r="E49" s="172"/>
      <c r="F49" s="172"/>
      <c r="G49" s="138"/>
      <c r="H49" s="138"/>
      <c r="I49" s="138"/>
      <c r="J49" s="140"/>
    </row>
    <row r="50" spans="1:12" ht="35.25" customHeight="1" x14ac:dyDescent="0.2">
      <c r="A50" s="272"/>
      <c r="B50" s="274"/>
      <c r="C50" s="275" t="s">
        <v>36</v>
      </c>
      <c r="D50" s="277" t="s">
        <v>7</v>
      </c>
      <c r="E50" s="278"/>
      <c r="F50" s="172" t="s">
        <v>3</v>
      </c>
      <c r="G50" s="139">
        <v>823</v>
      </c>
      <c r="H50" s="165">
        <f>488-0.181</f>
        <v>487.81900000000002</v>
      </c>
      <c r="I50" s="139">
        <v>0</v>
      </c>
      <c r="J50" s="167">
        <f>G50+H50+I50</f>
        <v>1310.819</v>
      </c>
      <c r="L50" s="4"/>
    </row>
    <row r="51" spans="1:12" ht="245.25" customHeight="1" x14ac:dyDescent="0.2">
      <c r="A51" s="272"/>
      <c r="B51" s="274"/>
      <c r="C51" s="276"/>
      <c r="D51" s="277"/>
      <c r="E51" s="278"/>
      <c r="F51" s="172" t="s">
        <v>66</v>
      </c>
      <c r="G51" s="139">
        <v>0</v>
      </c>
      <c r="H51" s="165">
        <v>512.18100000000004</v>
      </c>
      <c r="I51" s="139">
        <v>0</v>
      </c>
      <c r="J51" s="167">
        <f>G51+H51+I51</f>
        <v>512.18100000000004</v>
      </c>
      <c r="L51" s="4"/>
    </row>
    <row r="52" spans="1:12" ht="33" customHeight="1" x14ac:dyDescent="0.2">
      <c r="A52" s="272"/>
      <c r="B52" s="218" t="str">
        <f>B47</f>
        <v>Усього</v>
      </c>
      <c r="C52" s="218"/>
      <c r="D52" s="218"/>
      <c r="E52" s="218"/>
      <c r="F52" s="172" t="s">
        <v>3</v>
      </c>
      <c r="G52" s="146">
        <f>SUM(G48+G50)</f>
        <v>1590</v>
      </c>
      <c r="H52" s="168">
        <f>SUM(H48+H50)</f>
        <v>487.81900000000002</v>
      </c>
      <c r="I52" s="146">
        <f>SUM(I48+I50)</f>
        <v>0</v>
      </c>
      <c r="J52" s="169">
        <f>SUM(J48+J50)</f>
        <v>2077.819</v>
      </c>
      <c r="L52" t="s">
        <v>62</v>
      </c>
    </row>
    <row r="53" spans="1:12" ht="248.25" customHeight="1" x14ac:dyDescent="0.2">
      <c r="A53" s="273"/>
      <c r="B53" s="218"/>
      <c r="C53" s="218"/>
      <c r="D53" s="218"/>
      <c r="E53" s="218"/>
      <c r="F53" s="172" t="s">
        <v>66</v>
      </c>
      <c r="G53" s="139">
        <v>0</v>
      </c>
      <c r="H53" s="165">
        <f>H51</f>
        <v>512.18100000000004</v>
      </c>
      <c r="I53" s="139">
        <v>0</v>
      </c>
      <c r="J53" s="167">
        <f>G53+H53+I53</f>
        <v>512.18100000000004</v>
      </c>
      <c r="L53" s="4"/>
    </row>
    <row r="54" spans="1:12" ht="101.25" customHeight="1" x14ac:dyDescent="0.2">
      <c r="A54" s="256">
        <v>10</v>
      </c>
      <c r="B54" s="171" t="s">
        <v>60</v>
      </c>
      <c r="C54" s="172" t="s">
        <v>46</v>
      </c>
      <c r="D54" s="172" t="s">
        <v>7</v>
      </c>
      <c r="E54" s="172" t="s">
        <v>8</v>
      </c>
      <c r="F54" s="172" t="s">
        <v>3</v>
      </c>
      <c r="G54" s="146">
        <v>0</v>
      </c>
      <c r="H54" s="146">
        <v>1000</v>
      </c>
      <c r="I54" s="146">
        <v>0</v>
      </c>
      <c r="J54" s="154">
        <f>G54+H54+I54</f>
        <v>1000</v>
      </c>
    </row>
    <row r="55" spans="1:12" ht="33.75" customHeight="1" x14ac:dyDescent="0.2">
      <c r="A55" s="257"/>
      <c r="B55" s="218" t="s">
        <v>63</v>
      </c>
      <c r="C55" s="218"/>
      <c r="D55" s="218"/>
      <c r="E55" s="218"/>
      <c r="F55" s="172" t="s">
        <v>3</v>
      </c>
      <c r="G55" s="146">
        <f>G54</f>
        <v>0</v>
      </c>
      <c r="H55" s="146">
        <f t="shared" ref="H55:J55" si="6">H54</f>
        <v>1000</v>
      </c>
      <c r="I55" s="146">
        <f t="shared" si="6"/>
        <v>0</v>
      </c>
      <c r="J55" s="154">
        <f t="shared" si="6"/>
        <v>1000</v>
      </c>
    </row>
    <row r="56" spans="1:12" ht="99.75" customHeight="1" x14ac:dyDescent="0.2">
      <c r="A56" s="269">
        <v>11</v>
      </c>
      <c r="B56" s="171" t="s">
        <v>76</v>
      </c>
      <c r="C56" s="172" t="s">
        <v>75</v>
      </c>
      <c r="D56" s="172" t="s">
        <v>7</v>
      </c>
      <c r="E56" s="172" t="s">
        <v>8</v>
      </c>
      <c r="F56" s="172" t="s">
        <v>3</v>
      </c>
      <c r="G56" s="146">
        <v>0</v>
      </c>
      <c r="H56" s="168">
        <f>150-91.164</f>
        <v>58.835999999999999</v>
      </c>
      <c r="I56" s="146">
        <v>0</v>
      </c>
      <c r="J56" s="169">
        <f>G56+H56+I56</f>
        <v>58.835999999999999</v>
      </c>
    </row>
    <row r="57" spans="1:12" ht="33.75" customHeight="1" x14ac:dyDescent="0.2">
      <c r="A57" s="270"/>
      <c r="B57" s="218" t="s">
        <v>63</v>
      </c>
      <c r="C57" s="218"/>
      <c r="D57" s="218"/>
      <c r="E57" s="218"/>
      <c r="F57" s="172" t="s">
        <v>3</v>
      </c>
      <c r="G57" s="146">
        <v>0</v>
      </c>
      <c r="H57" s="168">
        <f>H56</f>
        <v>58.835999999999999</v>
      </c>
      <c r="I57" s="146">
        <v>0</v>
      </c>
      <c r="J57" s="169">
        <f>J56</f>
        <v>58.835999999999999</v>
      </c>
    </row>
    <row r="58" spans="1:12" ht="20.25" customHeight="1" x14ac:dyDescent="0.2">
      <c r="A58" s="267"/>
      <c r="B58" s="258" t="s">
        <v>10</v>
      </c>
      <c r="C58" s="259"/>
      <c r="D58" s="259"/>
      <c r="E58" s="260"/>
      <c r="F58" s="172" t="str">
        <f>B52</f>
        <v>Усього</v>
      </c>
      <c r="G58" s="146">
        <f>G59+G60+G61</f>
        <v>190106.2</v>
      </c>
      <c r="H58" s="168">
        <f>H59+H60+H61+H62</f>
        <v>213693.83600000001</v>
      </c>
      <c r="I58" s="146">
        <f>I59+I60+I61</f>
        <v>205630</v>
      </c>
      <c r="J58" s="169">
        <f>J59+J60+J61+J62</f>
        <v>609430.03599999996</v>
      </c>
    </row>
    <row r="59" spans="1:12" ht="36.75" customHeight="1" x14ac:dyDescent="0.2">
      <c r="A59" s="267"/>
      <c r="B59" s="261"/>
      <c r="C59" s="262"/>
      <c r="D59" s="262"/>
      <c r="E59" s="263"/>
      <c r="F59" s="155" t="str">
        <f>F52</f>
        <v>Міський бюджет</v>
      </c>
      <c r="G59" s="139">
        <f>G19+G26+G31+G33+G36+G43+G47+G52+G55</f>
        <v>187329</v>
      </c>
      <c r="H59" s="165">
        <f>H19+H26+H31+H33+H36+H43+H47+H52+H55+H57</f>
        <v>210481.655</v>
      </c>
      <c r="I59" s="139">
        <f>I19+I26+I31+I33+I36+I43+I47+I52+I55</f>
        <v>204930</v>
      </c>
      <c r="J59" s="167">
        <f>J19+J26+J31+J33+J36+J43+J47+J52+J55+J57</f>
        <v>602740.65500000003</v>
      </c>
      <c r="L59" s="4"/>
    </row>
    <row r="60" spans="1:12" ht="234" customHeight="1" x14ac:dyDescent="0.2">
      <c r="A60" s="267"/>
      <c r="B60" s="261"/>
      <c r="C60" s="262"/>
      <c r="D60" s="262"/>
      <c r="E60" s="263"/>
      <c r="F60" s="149" t="s">
        <v>61</v>
      </c>
      <c r="G60" s="139">
        <f>G22</f>
        <v>1792.2</v>
      </c>
      <c r="H60" s="139">
        <f>H22</f>
        <v>1700</v>
      </c>
      <c r="I60" s="139">
        <f>I22</f>
        <v>700</v>
      </c>
      <c r="J60" s="140">
        <f>J22</f>
        <v>4192.2</v>
      </c>
      <c r="L60" s="4"/>
    </row>
    <row r="61" spans="1:12" ht="135" customHeight="1" x14ac:dyDescent="0.2">
      <c r="A61" s="267"/>
      <c r="B61" s="261"/>
      <c r="C61" s="262"/>
      <c r="D61" s="262"/>
      <c r="E61" s="263"/>
      <c r="F61" s="172" t="s">
        <v>56</v>
      </c>
      <c r="G61" s="139">
        <f>G20</f>
        <v>985</v>
      </c>
      <c r="H61" s="139">
        <f>H20</f>
        <v>1000</v>
      </c>
      <c r="I61" s="139">
        <f>I20</f>
        <v>0</v>
      </c>
      <c r="J61" s="140">
        <f>J20</f>
        <v>1985</v>
      </c>
      <c r="L61" s="4"/>
    </row>
    <row r="62" spans="1:12" ht="248.25" customHeight="1" thickBot="1" x14ac:dyDescent="0.25">
      <c r="A62" s="268"/>
      <c r="B62" s="264"/>
      <c r="C62" s="265"/>
      <c r="D62" s="265"/>
      <c r="E62" s="266"/>
      <c r="F62" s="104" t="s">
        <v>66</v>
      </c>
      <c r="G62" s="156">
        <f>G51</f>
        <v>0</v>
      </c>
      <c r="H62" s="166">
        <f t="shared" ref="H62:J62" si="7">H51</f>
        <v>512.18100000000004</v>
      </c>
      <c r="I62" s="156">
        <f t="shared" si="7"/>
        <v>0</v>
      </c>
      <c r="J62" s="170">
        <f t="shared" si="7"/>
        <v>512.18100000000004</v>
      </c>
      <c r="L62" s="4"/>
    </row>
    <row r="63" spans="1:12" ht="129" customHeight="1" x14ac:dyDescent="0.35">
      <c r="A63" s="239"/>
      <c r="B63" s="239"/>
      <c r="C63" s="239"/>
      <c r="D63" s="239"/>
      <c r="E63" s="239"/>
      <c r="F63" s="239"/>
      <c r="G63" s="239"/>
      <c r="H63" s="239"/>
    </row>
    <row r="64" spans="1:12" s="13" customFormat="1" ht="31.5" customHeight="1" x14ac:dyDescent="0.45">
      <c r="A64" s="240" t="s">
        <v>27</v>
      </c>
      <c r="B64" s="240"/>
      <c r="C64" s="240"/>
      <c r="D64" s="137"/>
      <c r="E64" s="24"/>
      <c r="F64" s="25" t="s">
        <v>28</v>
      </c>
      <c r="G64" s="25"/>
      <c r="H64" s="26"/>
      <c r="I64" s="27"/>
    </row>
    <row r="65" spans="2:6" ht="18.75" x14ac:dyDescent="0.3">
      <c r="B65" s="3"/>
      <c r="C65" s="3"/>
      <c r="D65" s="3"/>
      <c r="E65" s="3"/>
      <c r="F65" s="3"/>
    </row>
    <row r="66" spans="2:6" ht="18.75" x14ac:dyDescent="0.3">
      <c r="B66" s="3"/>
      <c r="C66" s="3"/>
      <c r="D66" s="3"/>
      <c r="E66" s="3"/>
      <c r="F66" s="3"/>
    </row>
    <row r="67" spans="2:6" ht="18.75" x14ac:dyDescent="0.3">
      <c r="B67" s="3"/>
      <c r="C67" s="3"/>
      <c r="D67" s="3"/>
      <c r="E67" s="3"/>
      <c r="F67" s="3"/>
    </row>
    <row r="68" spans="2:6" ht="18.75" x14ac:dyDescent="0.3">
      <c r="B68" s="3"/>
      <c r="C68" s="3"/>
      <c r="D68" s="3"/>
      <c r="E68" s="3"/>
      <c r="F68" s="3"/>
    </row>
    <row r="78" spans="2:6" x14ac:dyDescent="0.2">
      <c r="C78">
        <f>27*2.5/1.5</f>
        <v>45</v>
      </c>
      <c r="D78">
        <v>57.1875</v>
      </c>
      <c r="E78">
        <v>2</v>
      </c>
    </row>
    <row r="79" spans="2:6" x14ac:dyDescent="0.2">
      <c r="D79">
        <f>D78*E79/E78</f>
        <v>71.484375</v>
      </c>
      <c r="E79">
        <v>2.5</v>
      </c>
    </row>
  </sheetData>
  <mergeCells count="58"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G3:I3"/>
    <mergeCell ref="B17:B18"/>
    <mergeCell ref="E17:E18"/>
    <mergeCell ref="A11:A20"/>
    <mergeCell ref="B11:B16"/>
    <mergeCell ref="C11:C12"/>
    <mergeCell ref="D11:D12"/>
    <mergeCell ref="E11:E12"/>
    <mergeCell ref="E13:E16"/>
    <mergeCell ref="A27:A31"/>
    <mergeCell ref="B27:B30"/>
    <mergeCell ref="E27:E30"/>
    <mergeCell ref="B31:E31"/>
    <mergeCell ref="A21:A22"/>
    <mergeCell ref="B22:E22"/>
    <mergeCell ref="A23:A26"/>
    <mergeCell ref="B23:B25"/>
    <mergeCell ref="E23:E25"/>
    <mergeCell ref="B26:E26"/>
    <mergeCell ref="A32:A33"/>
    <mergeCell ref="B33:E33"/>
    <mergeCell ref="B36:E36"/>
    <mergeCell ref="A34:A36"/>
    <mergeCell ref="A37:A43"/>
    <mergeCell ref="E37:E42"/>
    <mergeCell ref="B43:E43"/>
    <mergeCell ref="A44:A47"/>
    <mergeCell ref="B44:B46"/>
    <mergeCell ref="E44:E46"/>
    <mergeCell ref="B47:E47"/>
    <mergeCell ref="B37:B42"/>
    <mergeCell ref="B52:E53"/>
    <mergeCell ref="B55:E55"/>
    <mergeCell ref="A48:A53"/>
    <mergeCell ref="B50:B51"/>
    <mergeCell ref="C50:C51"/>
    <mergeCell ref="D50:D51"/>
    <mergeCell ref="E50:E51"/>
    <mergeCell ref="A63:H63"/>
    <mergeCell ref="A64:C64"/>
    <mergeCell ref="A54:A55"/>
    <mergeCell ref="B58:E62"/>
    <mergeCell ref="A58:A62"/>
    <mergeCell ref="A56:A57"/>
    <mergeCell ref="B57:E57"/>
  </mergeCells>
  <pageMargins left="1.1811023622047245" right="0.39370078740157483" top="0.78740157480314965" bottom="0.78740157480314965" header="0.47244094488188981" footer="0"/>
  <pageSetup paperSize="9" scale="52" fitToWidth="3" fitToHeight="3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2" manualBreakCount="2">
    <brk id="20" max="9" man="1"/>
    <brk id="48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2018-02-15T11:50:44Z</cp:lastPrinted>
  <dcterms:created xsi:type="dcterms:W3CDTF">2015-09-18T08:05:20Z</dcterms:created>
  <dcterms:modified xsi:type="dcterms:W3CDTF">2018-03-01T11:34:55Z</dcterms:modified>
</cp:coreProperties>
</file>