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60" windowWidth="11340" windowHeight="1530" tabRatio="602"/>
  </bookViews>
  <sheets>
    <sheet name="додаток 1" sheetId="4" r:id="rId1"/>
  </sheets>
  <definedNames>
    <definedName name="_xlnm.Print_Titles" localSheetId="0">'додаток 1'!$9:$9</definedName>
    <definedName name="_xlnm.Print_Area" localSheetId="0">'додаток 1'!$A$1:$F$163</definedName>
  </definedNames>
  <calcPr calcId="145621"/>
</workbook>
</file>

<file path=xl/calcChain.xml><?xml version="1.0" encoding="utf-8"?>
<calcChain xmlns="http://schemas.openxmlformats.org/spreadsheetml/2006/main">
  <c r="E154" i="4" l="1"/>
  <c r="E148" i="4"/>
  <c r="E68" i="4"/>
  <c r="F69" i="4"/>
  <c r="F84" i="4"/>
  <c r="E13" i="4"/>
  <c r="E143" i="4" l="1"/>
  <c r="D142" i="4"/>
  <c r="F143" i="4"/>
  <c r="E132" i="4"/>
  <c r="E131" i="4" s="1"/>
  <c r="F133" i="4"/>
  <c r="F132" i="4"/>
  <c r="E74" i="4"/>
  <c r="E71" i="4"/>
  <c r="F72" i="4"/>
  <c r="E142" i="4" l="1"/>
  <c r="E141" i="4" s="1"/>
  <c r="F141" i="4" s="1"/>
  <c r="E127" i="4"/>
  <c r="F142" i="4"/>
  <c r="E99" i="4" l="1"/>
  <c r="E98" i="4" s="1"/>
  <c r="F98" i="4" s="1"/>
  <c r="E101" i="4"/>
  <c r="E100" i="4" s="1"/>
  <c r="F100" i="4" s="1"/>
  <c r="F99" i="4"/>
  <c r="F101" i="4"/>
  <c r="E18" i="4"/>
  <c r="E120" i="4" l="1"/>
  <c r="F122" i="4"/>
  <c r="E121" i="4"/>
  <c r="F121" i="4" s="1"/>
  <c r="E51" i="4"/>
  <c r="E81" i="4"/>
  <c r="F83" i="4"/>
  <c r="E94" i="4"/>
  <c r="E12" i="4"/>
  <c r="F15" i="4"/>
  <c r="E150" i="4" l="1"/>
  <c r="F19" i="4"/>
  <c r="E17" i="4" l="1"/>
  <c r="E16" i="4" s="1"/>
  <c r="F18" i="4"/>
  <c r="D16" i="4"/>
  <c r="E105" i="4"/>
  <c r="E104" i="4" s="1"/>
  <c r="E97" i="4" s="1"/>
  <c r="F85" i="4"/>
  <c r="F81" i="4"/>
  <c r="E87" i="4"/>
  <c r="E86" i="4" s="1"/>
  <c r="D95" i="4"/>
  <c r="E113" i="4"/>
  <c r="F113" i="4" s="1"/>
  <c r="F117" i="4"/>
  <c r="F116" i="4"/>
  <c r="F115" i="4"/>
  <c r="E112" i="4"/>
  <c r="F112" i="4" s="1"/>
  <c r="E40" i="4"/>
  <c r="F42" i="4"/>
  <c r="F43" i="4"/>
  <c r="F44" i="4"/>
  <c r="F40" i="4"/>
  <c r="E93" i="4"/>
  <c r="E92" i="4"/>
  <c r="E91" i="4"/>
  <c r="F94" i="4"/>
  <c r="F93" i="4"/>
  <c r="F92" i="4"/>
  <c r="D79" i="4"/>
  <c r="F17" i="4" l="1"/>
  <c r="F97" i="4"/>
  <c r="F105" i="4"/>
  <c r="E80" i="4"/>
  <c r="F80" i="4" s="1"/>
  <c r="F16" i="4"/>
  <c r="F104" i="4"/>
  <c r="E103" i="4"/>
  <c r="F86" i="4"/>
  <c r="F87" i="4"/>
  <c r="E108" i="4"/>
  <c r="E79" i="4" l="1"/>
  <c r="F79" i="4" s="1"/>
  <c r="E102" i="4"/>
  <c r="E96" i="4" s="1"/>
  <c r="F103" i="4"/>
  <c r="F91" i="4"/>
  <c r="E90" i="4"/>
  <c r="F102" i="4" l="1"/>
  <c r="F90" i="4"/>
  <c r="F96" i="4" l="1"/>
  <c r="E95" i="4"/>
  <c r="F95" i="4" l="1"/>
  <c r="F154" i="4"/>
  <c r="E153" i="4"/>
  <c r="D153" i="4"/>
  <c r="F152" i="4"/>
  <c r="E151" i="4"/>
  <c r="D151" i="4"/>
  <c r="D149" i="4"/>
  <c r="F148" i="4"/>
  <c r="E147" i="4"/>
  <c r="D147" i="4"/>
  <c r="D144" i="4"/>
  <c r="E149" i="4" l="1"/>
  <c r="F149" i="4" s="1"/>
  <c r="F147" i="4"/>
  <c r="F153" i="4"/>
  <c r="F151" i="4"/>
  <c r="E145" i="4" l="1"/>
  <c r="F150" i="4"/>
  <c r="E146" i="4"/>
  <c r="F145" i="4" l="1"/>
  <c r="E144" i="4"/>
  <c r="F146" i="4"/>
  <c r="F144" i="4" l="1"/>
  <c r="F78" i="4"/>
  <c r="E77" i="4"/>
  <c r="E76" i="4" s="1"/>
  <c r="D77" i="4"/>
  <c r="D75" i="4"/>
  <c r="F76" i="4" l="1"/>
  <c r="F77" i="4"/>
  <c r="F32" i="4"/>
  <c r="E60" i="4"/>
  <c r="F60" i="4" s="1"/>
  <c r="E62" i="4"/>
  <c r="F62" i="4" s="1"/>
  <c r="F63" i="4"/>
  <c r="F61" i="4"/>
  <c r="F59" i="4"/>
  <c r="F58" i="4"/>
  <c r="F55" i="4"/>
  <c r="D53" i="4"/>
  <c r="F57" i="4"/>
  <c r="F56" i="4"/>
  <c r="E110" i="4"/>
  <c r="E109" i="4" s="1"/>
  <c r="D106" i="4"/>
  <c r="F111" i="4"/>
  <c r="E38" i="4"/>
  <c r="F39" i="4"/>
  <c r="F38" i="4"/>
  <c r="D36" i="4"/>
  <c r="E33" i="4"/>
  <c r="E31" i="4" s="1"/>
  <c r="D33" i="4"/>
  <c r="F34" i="4"/>
  <c r="E75" i="4" l="1"/>
  <c r="F75" i="4" s="1"/>
  <c r="F109" i="4"/>
  <c r="E107" i="4"/>
  <c r="E37" i="4"/>
  <c r="F37" i="4" s="1"/>
  <c r="F108" i="4"/>
  <c r="E30" i="4"/>
  <c r="F30" i="4" s="1"/>
  <c r="F31" i="4"/>
  <c r="E54" i="4"/>
  <c r="F54" i="4" s="1"/>
  <c r="F110" i="4"/>
  <c r="E36" i="4"/>
  <c r="F36" i="4" s="1"/>
  <c r="F134" i="4"/>
  <c r="D73" i="4"/>
  <c r="F74" i="4"/>
  <c r="E73" i="4"/>
  <c r="E49" i="4"/>
  <c r="F49" i="4" s="1"/>
  <c r="E89" i="4"/>
  <c r="F52" i="4"/>
  <c r="F50" i="4"/>
  <c r="F48" i="4"/>
  <c r="F47" i="4"/>
  <c r="F51" i="4"/>
  <c r="F33" i="4"/>
  <c r="F35" i="4"/>
  <c r="D29" i="4"/>
  <c r="F14" i="4"/>
  <c r="F73" i="4" l="1"/>
  <c r="E65" i="4"/>
  <c r="F89" i="4"/>
  <c r="E53" i="4"/>
  <c r="F53" i="4" s="1"/>
  <c r="F107" i="4"/>
  <c r="E106" i="4"/>
  <c r="E46" i="4"/>
  <c r="E29" i="4"/>
  <c r="F29" i="4" s="1"/>
  <c r="F13" i="4"/>
  <c r="F12" i="4"/>
  <c r="F106" i="4" l="1"/>
  <c r="E11" i="4"/>
  <c r="F11" i="4" l="1"/>
  <c r="D10" i="4" l="1"/>
  <c r="F157" i="4" l="1"/>
  <c r="F135" i="4"/>
  <c r="F70" i="4"/>
  <c r="F68" i="4" l="1"/>
  <c r="F140" i="4"/>
  <c r="E139" i="4"/>
  <c r="F124" i="4"/>
  <c r="E123" i="4"/>
  <c r="E119" i="4" s="1"/>
  <c r="D118" i="4"/>
  <c r="D45" i="4"/>
  <c r="F139" i="4" l="1"/>
  <c r="F131" i="4"/>
  <c r="F123" i="4"/>
  <c r="E45" i="4"/>
  <c r="F45" i="4" s="1"/>
  <c r="F46" i="4" l="1"/>
  <c r="E129" i="4"/>
  <c r="E128" i="4" s="1"/>
  <c r="F128" i="4" s="1"/>
  <c r="F130" i="4"/>
  <c r="F67" i="4"/>
  <c r="E66" i="4"/>
  <c r="F66" i="4" s="1"/>
  <c r="F129" i="4" l="1"/>
  <c r="E137" i="4" l="1"/>
  <c r="E136" i="4" s="1"/>
  <c r="E126" i="4" s="1"/>
  <c r="F138" i="4"/>
  <c r="D125" i="4"/>
  <c r="E27" i="4"/>
  <c r="D27" i="4"/>
  <c r="F25" i="4"/>
  <c r="F26" i="4"/>
  <c r="F23" i="4"/>
  <c r="F126" i="4" l="1"/>
  <c r="F137" i="4"/>
  <c r="F136" i="4"/>
  <c r="F127" i="4"/>
  <c r="E125" i="4"/>
  <c r="E21" i="4"/>
  <c r="F22" i="4"/>
  <c r="F27" i="4"/>
  <c r="D158" i="4"/>
  <c r="F120" i="4" l="1"/>
  <c r="F125" i="4"/>
  <c r="F119" i="4" l="1"/>
  <c r="E118" i="4"/>
  <c r="E88" i="4" s="1"/>
  <c r="F118" i="4" l="1"/>
  <c r="E161" i="4"/>
  <c r="F28" i="4" l="1"/>
  <c r="F71" i="4" l="1"/>
  <c r="D64" i="4" l="1"/>
  <c r="E158" i="4" l="1"/>
  <c r="E64" i="4" l="1"/>
  <c r="D20" i="4"/>
  <c r="F64" i="4" l="1"/>
  <c r="E20" i="4"/>
  <c r="E10" i="4" s="1"/>
  <c r="F21" i="4"/>
  <c r="F24" i="4"/>
  <c r="F20" i="4" l="1"/>
  <c r="F65" i="4"/>
  <c r="E159" i="4" l="1"/>
  <c r="D156" i="4" l="1"/>
  <c r="D159" i="4"/>
  <c r="F160" i="4"/>
  <c r="D155" i="4"/>
  <c r="F161" i="4"/>
  <c r="F158" i="4"/>
  <c r="F159" i="4" l="1"/>
  <c r="F10" i="4" l="1"/>
  <c r="E156" i="4" l="1"/>
  <c r="F156" i="4" l="1"/>
  <c r="F88" i="4" l="1"/>
  <c r="E155" i="4"/>
  <c r="F155" i="4" s="1"/>
</calcChain>
</file>

<file path=xl/sharedStrings.xml><?xml version="1.0" encoding="utf-8"?>
<sst xmlns="http://schemas.openxmlformats.org/spreadsheetml/2006/main" count="326" uniqueCount="214">
  <si>
    <t>грн.</t>
  </si>
  <si>
    <t>Показники бюджету</t>
  </si>
  <si>
    <t>КТКВ</t>
  </si>
  <si>
    <t>Зміни до показників</t>
  </si>
  <si>
    <t xml:space="preserve"> - профіцит за рахунок коштів, що передаються із загального фонду бюджету до бюджету розвитку (спеціального фонду)</t>
  </si>
  <si>
    <t xml:space="preserve"> - дефіцит за рахунок коштів, що передаються із загального фонду бюджету до бюджету розвитку (спеціального фонду)</t>
  </si>
  <si>
    <t>у тому числі бюджет розвитку</t>
  </si>
  <si>
    <t>Видатки та кредитування загального фонду, разом:</t>
  </si>
  <si>
    <t>Видатки та кредитування  спеціального фонду, разом:</t>
  </si>
  <si>
    <t>Джерела фінансування загального фонду, усього:</t>
  </si>
  <si>
    <t>Джерела фінансування спеціального фонду, усього:</t>
  </si>
  <si>
    <t>Код  програмної класифікації видатків та кредитування місцевого бюджету</t>
  </si>
  <si>
    <t xml:space="preserve">            до рішення виконкому міської ради </t>
  </si>
  <si>
    <t>Видатки та кредитування загального та спеціального фондів разом:</t>
  </si>
  <si>
    <t>Код доходів, код ТПКВКМБ /
ТКВКБМС</t>
  </si>
  <si>
    <t xml:space="preserve">Проект унесення змін до показників міського бюджету на 2018 рік </t>
  </si>
  <si>
    <t xml:space="preserve">Затверджено на 2018 рік </t>
  </si>
  <si>
    <t>Уточнені показники на 2018 рік</t>
  </si>
  <si>
    <t xml:space="preserve"> - дефіцит за рахунок розподілу вільного залишку коштів, що склався на рахунку загального фонду міського бюджету станом на 01.01.2018</t>
  </si>
  <si>
    <t xml:space="preserve"> - дефіцит за рахунок розподілу залишків коштів, що склалися на рахунках спеціального фонду міського бюджету станом на 01.01.2018</t>
  </si>
  <si>
    <t>1200000</t>
  </si>
  <si>
    <t>1210000</t>
  </si>
  <si>
    <t>Утримання та ефективна експлуатація об’єктів житлово-комунального господарства</t>
  </si>
  <si>
    <t>Інша економічна діяльність</t>
  </si>
  <si>
    <t>Управління охорони  здоров'я виконкому Криворізької міської ради</t>
  </si>
  <si>
    <t>0700000</t>
  </si>
  <si>
    <t>0710000</t>
  </si>
  <si>
    <t>0712010</t>
  </si>
  <si>
    <t>2010</t>
  </si>
  <si>
    <t>0712030</t>
  </si>
  <si>
    <t>2030</t>
  </si>
  <si>
    <t>0712080</t>
  </si>
  <si>
    <t>2080</t>
  </si>
  <si>
    <t>0712100</t>
  </si>
  <si>
    <t>2100</t>
  </si>
  <si>
    <t>0712120</t>
  </si>
  <si>
    <t>2120</t>
  </si>
  <si>
    <t>0712152</t>
  </si>
  <si>
    <t>2150</t>
  </si>
  <si>
    <t>2152</t>
  </si>
  <si>
    <t>0712150</t>
  </si>
  <si>
    <t xml:space="preserve">Багатопрофільна стаціонарна медична допомога населенню </t>
  </si>
  <si>
    <t>Лікарсько-акушерська допомога  вагітним, породіллям та новонародженим</t>
  </si>
  <si>
    <t>Амбулаторно-поліклінічна допомога населенню, крім первинної медичної допомоги</t>
  </si>
  <si>
    <t xml:space="preserve">Стоматологічна допомога населенню </t>
  </si>
  <si>
    <t xml:space="preserve">Інформаційно-методичне та просвітницьке забезпечення в галузі охорони здоров'я </t>
  </si>
  <si>
    <t>Інші  програми, заклади та заходи у сфері охорони здоров’я</t>
  </si>
  <si>
    <t>Інші програми та заходи у сфері охорони здоров’я</t>
  </si>
  <si>
    <t>1216030</t>
  </si>
  <si>
    <t>6030</t>
  </si>
  <si>
    <t>1217460</t>
  </si>
  <si>
    <t>7460</t>
  </si>
  <si>
    <t>7461</t>
  </si>
  <si>
    <t>1217461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</si>
  <si>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</si>
  <si>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</si>
  <si>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7690</t>
  </si>
  <si>
    <t>7693</t>
  </si>
  <si>
    <t>Інші заходи, пов'язані з економічною діяльністю</t>
  </si>
  <si>
    <t>Департамент розвитку інфраструктури міста виконкому Криворізької міської ради</t>
  </si>
  <si>
    <t xml:space="preserve">Керуюча справами виконкому </t>
  </si>
  <si>
    <t>Т.Мала</t>
  </si>
  <si>
    <t>1216010</t>
  </si>
  <si>
    <t>6010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</si>
  <si>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</si>
  <si>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</si>
  <si>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</si>
  <si>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1000000</t>
  </si>
  <si>
    <t>1010000</t>
  </si>
  <si>
    <t>Управління культури виконкому Криворізької міської ради</t>
  </si>
  <si>
    <t>4030</t>
  </si>
  <si>
    <t>1014030</t>
  </si>
  <si>
    <t>1014060</t>
  </si>
  <si>
    <t>4060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</si>
  <si>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</si>
  <si>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</si>
  <si>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1217670</t>
  </si>
  <si>
    <t>7670</t>
  </si>
  <si>
    <t>Внески до статутного капіталу суб’єктів господарювання</t>
  </si>
  <si>
    <t>0200000</t>
  </si>
  <si>
    <t>0210000</t>
  </si>
  <si>
    <t>Виконавчий комітет Криворізької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</si>
  <si>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</si>
  <si>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0210160</t>
  </si>
  <si>
    <t>0160</t>
  </si>
  <si>
    <t xml:space="preserve">з них комунальні послуги та енергоносії </t>
  </si>
  <si>
    <t>Департамент соціальної політики виконкому Криворізької міської ради</t>
  </si>
  <si>
    <t>0800000</t>
  </si>
  <si>
    <t>0810000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</si>
  <si>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</si>
  <si>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</si>
  <si>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</si>
  <si>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1217690</t>
  </si>
  <si>
    <t>1217693</t>
  </si>
  <si>
    <t>Інші заклади та заходи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</si>
  <si>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</si>
  <si>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</si>
  <si>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0813240</t>
  </si>
  <si>
    <t>3240</t>
  </si>
  <si>
    <t>3241</t>
  </si>
  <si>
    <t>3242</t>
  </si>
  <si>
    <t>0813242</t>
  </si>
  <si>
    <t>0813241</t>
  </si>
  <si>
    <t>0900000</t>
  </si>
  <si>
    <t>0910000</t>
  </si>
  <si>
    <t>Служба у справах дітей виконкому Криворізької міської ради</t>
  </si>
  <si>
    <t>0913110</t>
  </si>
  <si>
    <t>3110</t>
  </si>
  <si>
    <t>3111</t>
  </si>
  <si>
    <t>0913111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</si>
  <si>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</si>
  <si>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</si>
  <si>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0913240</t>
  </si>
  <si>
    <t>0913242</t>
  </si>
  <si>
    <t>Комітет у справах сім'ї і молоді виконкому Криворізької  міської ради</t>
  </si>
  <si>
    <t>1100000</t>
  </si>
  <si>
    <t>1110000</t>
  </si>
  <si>
    <t>1113240</t>
  </si>
  <si>
    <t>1113241</t>
  </si>
  <si>
    <t>з них оплата праці</t>
  </si>
  <si>
    <t xml:space="preserve"> комунальні послуги та енергоносії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</si>
  <si>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</si>
  <si>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1113140</t>
  </si>
  <si>
    <t>3140</t>
  </si>
  <si>
    <t>1116080</t>
  </si>
  <si>
    <t>6080</t>
  </si>
  <si>
    <t>1116084</t>
  </si>
  <si>
    <t>6084</t>
  </si>
  <si>
    <t xml:space="preserve">Реалізація державних та місцевих житлових програм </t>
  </si>
  <si>
    <t>Витрати, пов’язані з наданням та обслуговуванням пільгових довгострокових кредитів, наданих громадянам на будівництво/реконст-рукцію/придбання житла</t>
  </si>
  <si>
    <t>1118820</t>
  </si>
  <si>
    <t>8820</t>
  </si>
  <si>
    <t>8821</t>
  </si>
  <si>
    <t>1118821</t>
  </si>
  <si>
    <t>Пільгові довгострокові кредити молодим сім’ям та одиноким молодим громадянам  на будівництво/придбання житла  та їх повернення</t>
  </si>
  <si>
    <t xml:space="preserve">Надання кредиту 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</si>
  <si>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</si>
  <si>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</si>
  <si>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3030</t>
  </si>
  <si>
    <t>3036</t>
  </si>
  <si>
    <t>0813036</t>
  </si>
  <si>
    <t>Компенсаційні виплати на пільговий проїзд електротранспортом окремим категоріям громадян</t>
  </si>
  <si>
    <t>1900000</t>
  </si>
  <si>
    <t>1910000</t>
  </si>
  <si>
    <t xml:space="preserve">Відділ транспорту і зв'язку виконкому Криворізької міської ради </t>
  </si>
  <si>
    <t>Забезпечення надання послуг з перевезення пасажирів електротранс-портом</t>
  </si>
  <si>
    <t>Інші заходи у сфері електротранс-порту</t>
  </si>
  <si>
    <t>1917420</t>
  </si>
  <si>
    <t>7420</t>
  </si>
  <si>
    <t>7426</t>
  </si>
  <si>
    <t>1917426</t>
  </si>
  <si>
    <t>1500000</t>
  </si>
  <si>
    <t>Управління капітального будівництва виконкому Криворізької міської ради</t>
  </si>
  <si>
    <t>1510000</t>
  </si>
  <si>
    <t>1517310</t>
  </si>
  <si>
    <t>7310</t>
  </si>
  <si>
    <t>Будівництво об'єктів житлово-комунального господарства</t>
  </si>
  <si>
    <t>1517320</t>
  </si>
  <si>
    <t>7320</t>
  </si>
  <si>
    <t>Будівництво об'єктів соціально-культурного призначення</t>
  </si>
  <si>
    <t>1517324</t>
  </si>
  <si>
    <t>7324</t>
  </si>
  <si>
    <r>
      <t>Будівництво</t>
    </r>
    <r>
      <rPr>
        <i/>
        <sz val="14"/>
        <rFont val="Times New Roman"/>
        <family val="1"/>
        <charset val="204"/>
      </rPr>
      <t xml:space="preserve"> установ та закладів культури</t>
    </r>
  </si>
  <si>
    <t>1517325</t>
  </si>
  <si>
    <t>7325</t>
  </si>
  <si>
    <r>
      <t>Будівництво</t>
    </r>
    <r>
      <rPr>
        <i/>
        <sz val="14"/>
        <rFont val="Times New Roman"/>
        <family val="1"/>
        <charset val="204"/>
      </rPr>
      <t xml:space="preserve"> споруд, установ та закладів фізичної культури і спорту</t>
    </r>
  </si>
  <si>
    <t>Фінансове управління виконкому Криворізької міської ради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</si>
  <si>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</si>
  <si>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</si>
  <si>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</si>
  <si>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у тому числі за бюджетами районих у місті рад</t>
  </si>
  <si>
    <t>у тому числі за бюджетом Металургійної районної у місті ради</t>
  </si>
  <si>
    <t>Центрально-Міської</t>
  </si>
  <si>
    <t>Довгинцівської</t>
  </si>
  <si>
    <t>Покровської</t>
  </si>
  <si>
    <t>0919770</t>
  </si>
  <si>
    <t>9770</t>
  </si>
  <si>
    <t>Управління освіти і науки виконкому Криворізької міської ради</t>
  </si>
  <si>
    <t>0600000</t>
  </si>
  <si>
    <t>0610000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</si>
  <si>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</si>
  <si>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</si>
  <si>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</si>
  <si>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0617363</t>
  </si>
  <si>
    <t>7363</t>
  </si>
  <si>
    <t>7360</t>
  </si>
  <si>
    <t>з них за рахунок залишку коштів субвенції з державного бюджету місцевим бюджетам на здійснення заходів щодо соціально-економічного розвитку окремих територій станом на 01.01.2018</t>
  </si>
  <si>
    <t>з них за бюджетами районих у місті рад</t>
  </si>
  <si>
    <t xml:space="preserve">Інші дотації з місцевого бюджету </t>
  </si>
  <si>
    <t>9150</t>
  </si>
  <si>
    <t>3719150</t>
  </si>
  <si>
    <t>0611020</t>
  </si>
  <si>
    <t>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</si>
  <si>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</si>
  <si>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 xml:space="preserve">             Додаток 1</t>
  </si>
  <si>
    <t>Підвищення кваліфікації депутатів місцевих рад та посадових осіб місцевого самоврядування</t>
  </si>
  <si>
    <t>0210170</t>
  </si>
  <si>
    <t>0170</t>
  </si>
  <si>
    <t xml:space="preserve"> Металургійної </t>
  </si>
  <si>
    <t>Тернівської</t>
  </si>
  <si>
    <t>0611010</t>
  </si>
  <si>
    <t>1010</t>
  </si>
  <si>
    <t>Надання дошкільної освіти</t>
  </si>
  <si>
    <t>1217640</t>
  </si>
  <si>
    <t>7640</t>
  </si>
  <si>
    <t>Заходи з енергозбереження</t>
  </si>
  <si>
    <t>1216015</t>
  </si>
  <si>
    <t>6015</t>
  </si>
  <si>
    <t>Забезпечення надійної та безперебійної експлуатації ліфтів</t>
  </si>
  <si>
    <t>Інші субвенції з місцевого бюджету, у тому числі субвенція з міського бюджету районним у місті бюджетам на облаштування житлових приміщень, придбаних у 2018 році за рахунок субвенції з державного бюджету на придбання житла для розвитку сімейних та інших форм виховання, наближених до сімейних</t>
  </si>
  <si>
    <t>1216012</t>
  </si>
  <si>
    <t>6012</t>
  </si>
  <si>
    <t>Забезпечення діяльності з виробництва, транспортування, постачання теплової енергії</t>
  </si>
  <si>
    <t xml:space="preserve">            10.10.2018 №437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</si>
</sst>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 x14ac:knownFonts="1">
    <font>
      <sz val="10"/>
      <name val="Arial Cyr"/>
      <charset val="204"/>
    </font>
    <font>
      <sz val="14"/>
      <name val="Arial Cyr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i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40"/>
      <name val="Times New Roman"/>
      <family val="1"/>
      <charset val="204"/>
    </font>
    <font>
      <i/>
      <sz val="18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2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0" fillId="0" borderId="0" xfId="0" applyFill="1"/>
    <xf numFmtId="49" fontId="0" fillId="0" borderId="0" xfId="0" applyNumberForma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0" fontId="4" fillId="0" borderId="0" xfId="0" applyFont="1" applyFill="1"/>
    <xf numFmtId="0" fontId="7" fillId="0" borderId="0" xfId="0" applyFont="1"/>
    <xf numFmtId="4" fontId="9" fillId="0" borderId="0" xfId="0" applyNumberFormat="1" applyFont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4" fillId="0" borderId="0" xfId="0" applyNumberFormat="1" applyFont="1"/>
    <xf numFmtId="4" fontId="2" fillId="2" borderId="2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164" fontId="0" fillId="0" borderId="0" xfId="0" applyNumberForma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23" fillId="0" borderId="0" xfId="0" applyFont="1"/>
    <xf numFmtId="49" fontId="2" fillId="3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" fontId="23" fillId="0" borderId="0" xfId="0" applyNumberFormat="1" applyFont="1"/>
    <xf numFmtId="4" fontId="0" fillId="0" borderId="0" xfId="0" applyNumberFormat="1"/>
    <xf numFmtId="4" fontId="0" fillId="0" borderId="0" xfId="0" applyNumberFormat="1" applyFill="1"/>
    <xf numFmtId="0" fontId="4" fillId="0" borderId="3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/>
    <xf numFmtId="0" fontId="24" fillId="2" borderId="2" xfId="0" applyFont="1" applyFill="1" applyBorder="1"/>
    <xf numFmtId="49" fontId="26" fillId="3" borderId="11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left" vertical="center" wrapText="1"/>
    </xf>
    <xf numFmtId="0" fontId="24" fillId="2" borderId="7" xfId="0" applyFont="1" applyFill="1" applyBorder="1"/>
    <xf numFmtId="0" fontId="24" fillId="2" borderId="4" xfId="0" applyFont="1" applyFill="1" applyBorder="1"/>
    <xf numFmtId="0" fontId="24" fillId="2" borderId="8" xfId="0" applyFont="1" applyFill="1" applyBorder="1"/>
    <xf numFmtId="0" fontId="24" fillId="2" borderId="5" xfId="0" applyFont="1" applyFill="1" applyBorder="1"/>
    <xf numFmtId="0" fontId="27" fillId="0" borderId="10" xfId="0" applyFont="1" applyFill="1" applyBorder="1" applyAlignment="1">
      <alignment horizontal="center" vertical="center" wrapText="1"/>
    </xf>
    <xf numFmtId="0" fontId="24" fillId="0" borderId="1" xfId="0" applyFont="1" applyFill="1" applyBorder="1"/>
    <xf numFmtId="49" fontId="25" fillId="0" borderId="1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9" fillId="0" borderId="0" xfId="0" applyFont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5" fillId="2" borderId="18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tabSelected="1" view="pageBreakPreview" zoomScale="89" zoomScaleNormal="87" zoomScaleSheetLayoutView="89" workbookViewId="0">
      <selection activeCell="A4" sqref="A4:F4"/>
    </sheetView>
  </sheetViews>
  <sheetFormatPr defaultRowHeight="12.75" x14ac:dyDescent="0.2"/>
  <cols>
    <col min="1" max="1" width="15.28515625" customWidth="1"/>
    <col min="2" max="2" width="14.140625" customWidth="1"/>
    <col min="3" max="3" width="44.7109375" customWidth="1"/>
    <col min="4" max="4" width="21.7109375" customWidth="1"/>
    <col min="5" max="5" width="19.28515625" customWidth="1"/>
    <col min="6" max="6" width="21.7109375" customWidth="1"/>
    <col min="7" max="7" width="29.140625" customWidth="1"/>
    <col min="8" max="8" width="15.7109375" customWidth="1"/>
    <col min="9" max="9" width="17.7109375" bestFit="1" customWidth="1"/>
    <col min="10" max="10" width="15.28515625" customWidth="1"/>
    <col min="11" max="11" width="18.5703125" customWidth="1"/>
  </cols>
  <sheetData>
    <row r="1" spans="1:8" ht="26.45" customHeight="1" x14ac:dyDescent="0.7">
      <c r="A1" s="5"/>
      <c r="B1" s="5"/>
      <c r="C1" s="5"/>
      <c r="D1" s="44" t="s">
        <v>194</v>
      </c>
      <c r="E1" s="43"/>
      <c r="F1" s="28"/>
      <c r="G1" s="17"/>
    </row>
    <row r="2" spans="1:8" ht="24.75" customHeight="1" x14ac:dyDescent="0.65">
      <c r="A2" s="5"/>
      <c r="B2" s="5"/>
      <c r="C2" s="5"/>
      <c r="D2" s="44" t="s">
        <v>12</v>
      </c>
      <c r="E2" s="30"/>
      <c r="F2" s="29"/>
      <c r="G2" s="18"/>
    </row>
    <row r="3" spans="1:8" ht="21.6" customHeight="1" x14ac:dyDescent="0.35">
      <c r="A3" s="5"/>
      <c r="B3" s="5"/>
      <c r="C3" s="5"/>
      <c r="D3" s="44" t="s">
        <v>213</v>
      </c>
      <c r="E3" s="17"/>
      <c r="F3" s="18"/>
      <c r="G3" s="18"/>
    </row>
    <row r="4" spans="1:8" ht="26.25" customHeight="1" x14ac:dyDescent="0.25">
      <c r="A4" s="102" t="s">
        <v>15</v>
      </c>
      <c r="B4" s="102"/>
      <c r="C4" s="103"/>
      <c r="D4" s="103"/>
      <c r="E4" s="103"/>
      <c r="F4" s="103"/>
      <c r="G4" s="16"/>
      <c r="H4" s="1"/>
    </row>
    <row r="5" spans="1:8" ht="9.75" customHeight="1" x14ac:dyDescent="0.25">
      <c r="A5" s="15"/>
      <c r="B5" s="15"/>
      <c r="C5" s="16"/>
      <c r="D5" s="16"/>
      <c r="E5" s="16"/>
      <c r="F5" s="16"/>
      <c r="G5" s="16"/>
      <c r="H5" s="1"/>
    </row>
    <row r="6" spans="1:8" ht="15" customHeight="1" thickBot="1" x14ac:dyDescent="0.35">
      <c r="A6" s="5"/>
      <c r="B6" s="5"/>
      <c r="C6" s="5"/>
      <c r="D6" s="6"/>
      <c r="E6" s="6"/>
      <c r="F6" s="4" t="s">
        <v>0</v>
      </c>
      <c r="G6" s="4"/>
    </row>
    <row r="7" spans="1:8" ht="45" customHeight="1" x14ac:dyDescent="0.2">
      <c r="A7" s="106" t="s">
        <v>11</v>
      </c>
      <c r="B7" s="106" t="s">
        <v>14</v>
      </c>
      <c r="C7" s="104" t="s">
        <v>1</v>
      </c>
      <c r="D7" s="104" t="s">
        <v>16</v>
      </c>
      <c r="E7" s="104" t="s">
        <v>3</v>
      </c>
      <c r="F7" s="104" t="s">
        <v>17</v>
      </c>
      <c r="G7" s="26"/>
    </row>
    <row r="8" spans="1:8" ht="66" customHeight="1" thickBot="1" x14ac:dyDescent="0.25">
      <c r="A8" s="107" t="s">
        <v>2</v>
      </c>
      <c r="B8" s="107"/>
      <c r="C8" s="105"/>
      <c r="D8" s="105"/>
      <c r="E8" s="105"/>
      <c r="F8" s="105"/>
      <c r="G8" s="26"/>
    </row>
    <row r="9" spans="1:8" ht="18.75" customHeight="1" thickBot="1" x14ac:dyDescent="0.25">
      <c r="A9" s="89">
        <v>1</v>
      </c>
      <c r="B9" s="90">
        <v>2</v>
      </c>
      <c r="C9" s="90">
        <v>3</v>
      </c>
      <c r="D9" s="90">
        <v>4</v>
      </c>
      <c r="E9" s="90">
        <v>5</v>
      </c>
      <c r="F9" s="90">
        <v>6</v>
      </c>
      <c r="G9" s="26"/>
    </row>
    <row r="10" spans="1:8" ht="40.15" customHeight="1" thickBot="1" x14ac:dyDescent="0.35">
      <c r="A10" s="74"/>
      <c r="B10" s="74"/>
      <c r="C10" s="31" t="s">
        <v>7</v>
      </c>
      <c r="D10" s="41">
        <f>704660+6775531998.87</f>
        <v>6776236658.8699999</v>
      </c>
      <c r="E10" s="92">
        <f>E11+E16+E20+E29+E36+E45+E53+E64+E75+E79</f>
        <v>11774276.9</v>
      </c>
      <c r="F10" s="41">
        <f t="shared" ref="F10" si="0">D10+E10</f>
        <v>6788010935.7699995</v>
      </c>
      <c r="G10" s="46"/>
      <c r="H10" s="2"/>
    </row>
    <row r="11" spans="1:8" ht="40.15" customHeight="1" x14ac:dyDescent="0.2">
      <c r="A11" s="56" t="s">
        <v>79</v>
      </c>
      <c r="B11" s="40"/>
      <c r="C11" s="40" t="s">
        <v>81</v>
      </c>
      <c r="D11" s="24">
        <v>182477175</v>
      </c>
      <c r="E11" s="70">
        <f>E12</f>
        <v>-810000</v>
      </c>
      <c r="F11" s="24">
        <f t="shared" ref="F11:F17" si="1">D11+E11</f>
        <v>181667175</v>
      </c>
      <c r="G11" s="46"/>
      <c r="H11" s="2"/>
    </row>
    <row r="12" spans="1:8" ht="40.15" customHeight="1" x14ac:dyDescent="0.2">
      <c r="A12" s="56" t="s">
        <v>80</v>
      </c>
      <c r="B12" s="40"/>
      <c r="C12" s="40" t="s">
        <v>81</v>
      </c>
      <c r="D12" s="24">
        <v>179237128</v>
      </c>
      <c r="E12" s="70">
        <f>E13+E15</f>
        <v>-810000</v>
      </c>
      <c r="F12" s="24">
        <f t="shared" si="1"/>
        <v>178427128</v>
      </c>
      <c r="G12" s="46"/>
      <c r="H12" s="2"/>
    </row>
    <row r="13" spans="1:8" ht="78.599999999999994" customHeight="1" x14ac:dyDescent="0.2">
      <c r="A13" s="57" t="s">
        <v>83</v>
      </c>
      <c r="B13" s="54" t="s">
        <v>84</v>
      </c>
      <c r="C13" s="62" t="s">
        <v>82</v>
      </c>
      <c r="D13" s="37">
        <v>170263083</v>
      </c>
      <c r="E13" s="37">
        <f>-434933-310000</f>
        <v>-744933</v>
      </c>
      <c r="F13" s="37">
        <f t="shared" si="1"/>
        <v>169518150</v>
      </c>
      <c r="G13" s="46"/>
      <c r="H13" s="2"/>
    </row>
    <row r="14" spans="1:8" ht="28.15" customHeight="1" x14ac:dyDescent="0.2">
      <c r="A14" s="57"/>
      <c r="B14" s="54"/>
      <c r="C14" s="39" t="s">
        <v>85</v>
      </c>
      <c r="D14" s="63">
        <v>4388800</v>
      </c>
      <c r="E14" s="72">
        <v>706410</v>
      </c>
      <c r="F14" s="63">
        <f t="shared" si="1"/>
        <v>5095210</v>
      </c>
      <c r="G14" s="46"/>
      <c r="H14" s="2"/>
    </row>
    <row r="15" spans="1:8" ht="64.900000000000006" customHeight="1" x14ac:dyDescent="0.2">
      <c r="A15" s="57" t="s">
        <v>196</v>
      </c>
      <c r="B15" s="54" t="s">
        <v>197</v>
      </c>
      <c r="C15" s="62" t="s">
        <v>195</v>
      </c>
      <c r="D15" s="37">
        <v>297300</v>
      </c>
      <c r="E15" s="37">
        <v>-65067</v>
      </c>
      <c r="F15" s="37">
        <f t="shared" ref="F15" si="2">D15+E15</f>
        <v>232233</v>
      </c>
      <c r="G15" s="46"/>
      <c r="H15" s="2"/>
    </row>
    <row r="16" spans="1:8" ht="42.6" customHeight="1" x14ac:dyDescent="0.2">
      <c r="A16" s="56" t="s">
        <v>178</v>
      </c>
      <c r="B16" s="40"/>
      <c r="C16" s="40" t="s">
        <v>177</v>
      </c>
      <c r="D16" s="24">
        <f>D17</f>
        <v>2089408033.7</v>
      </c>
      <c r="E16" s="24">
        <f>E17</f>
        <v>-273000</v>
      </c>
      <c r="F16" s="24">
        <f t="shared" si="1"/>
        <v>2089135033.7</v>
      </c>
      <c r="G16" s="46"/>
      <c r="H16" s="2"/>
    </row>
    <row r="17" spans="1:8" ht="41.45" customHeight="1" x14ac:dyDescent="0.2">
      <c r="A17" s="56" t="s">
        <v>179</v>
      </c>
      <c r="B17" s="40"/>
      <c r="C17" s="40" t="s">
        <v>177</v>
      </c>
      <c r="D17" s="24">
        <v>2089408033.7</v>
      </c>
      <c r="E17" s="24">
        <f>E18</f>
        <v>-273000</v>
      </c>
      <c r="F17" s="24">
        <f t="shared" si="1"/>
        <v>2089135033.7</v>
      </c>
      <c r="G17" s="46"/>
      <c r="H17" s="2"/>
    </row>
    <row r="18" spans="1:8" ht="112.5" x14ac:dyDescent="0.2">
      <c r="A18" s="57" t="s">
        <v>191</v>
      </c>
      <c r="B18" s="54" t="s">
        <v>192</v>
      </c>
      <c r="C18" s="62" t="s">
        <v>193</v>
      </c>
      <c r="D18" s="48">
        <v>1098168028.6600001</v>
      </c>
      <c r="E18" s="71">
        <f>E19</f>
        <v>-273000</v>
      </c>
      <c r="F18" s="48">
        <f>D18+E18</f>
        <v>1097895028.6600001</v>
      </c>
      <c r="G18" s="46"/>
      <c r="H18" s="2"/>
    </row>
    <row r="19" spans="1:8" ht="25.9" customHeight="1" x14ac:dyDescent="0.2">
      <c r="A19" s="57"/>
      <c r="B19" s="54"/>
      <c r="C19" s="39" t="s">
        <v>85</v>
      </c>
      <c r="D19" s="63">
        <v>118037451</v>
      </c>
      <c r="E19" s="72">
        <v>-273000</v>
      </c>
      <c r="F19" s="63">
        <f t="shared" ref="F19" si="3">D19+E19</f>
        <v>117764451</v>
      </c>
      <c r="G19" s="46"/>
      <c r="H19" s="2"/>
    </row>
    <row r="20" spans="1:8" ht="38.450000000000003" customHeight="1" x14ac:dyDescent="0.2">
      <c r="A20" s="56" t="s">
        <v>25</v>
      </c>
      <c r="B20" s="40"/>
      <c r="C20" s="40" t="s">
        <v>24</v>
      </c>
      <c r="D20" s="24">
        <f>D21</f>
        <v>840968054.95000005</v>
      </c>
      <c r="E20" s="24">
        <f>E21</f>
        <v>0</v>
      </c>
      <c r="F20" s="24">
        <f t="shared" ref="F20:F21" si="4">D20+E20</f>
        <v>840968054.95000005</v>
      </c>
      <c r="G20" s="46"/>
      <c r="H20" s="2"/>
    </row>
    <row r="21" spans="1:8" ht="38.450000000000003" customHeight="1" x14ac:dyDescent="0.2">
      <c r="A21" s="56" t="s">
        <v>26</v>
      </c>
      <c r="B21" s="40"/>
      <c r="C21" s="40" t="s">
        <v>24</v>
      </c>
      <c r="D21" s="24">
        <v>840968054.95000005</v>
      </c>
      <c r="E21" s="24">
        <f>SUM(E22:E27)</f>
        <v>0</v>
      </c>
      <c r="F21" s="24">
        <f t="shared" si="4"/>
        <v>840968054.95000005</v>
      </c>
      <c r="G21" s="46"/>
      <c r="H21" s="2"/>
    </row>
    <row r="22" spans="1:8" ht="38.450000000000003" customHeight="1" x14ac:dyDescent="0.2">
      <c r="A22" s="57" t="s">
        <v>27</v>
      </c>
      <c r="B22" s="54" t="s">
        <v>28</v>
      </c>
      <c r="C22" s="62" t="s">
        <v>41</v>
      </c>
      <c r="D22" s="48">
        <v>521581589</v>
      </c>
      <c r="E22" s="71">
        <v>16046400</v>
      </c>
      <c r="F22" s="48">
        <f>D22+E22</f>
        <v>537627989</v>
      </c>
      <c r="G22" s="46"/>
      <c r="H22" s="2"/>
    </row>
    <row r="23" spans="1:8" ht="51.6" customHeight="1" x14ac:dyDescent="0.2">
      <c r="A23" s="57" t="s">
        <v>29</v>
      </c>
      <c r="B23" s="54" t="s">
        <v>30</v>
      </c>
      <c r="C23" s="62" t="s">
        <v>42</v>
      </c>
      <c r="D23" s="48">
        <v>62984315</v>
      </c>
      <c r="E23" s="71">
        <v>2862300</v>
      </c>
      <c r="F23" s="48">
        <f>D23+E23</f>
        <v>65846615</v>
      </c>
      <c r="G23" s="46"/>
      <c r="H23" s="2"/>
    </row>
    <row r="24" spans="1:8" ht="63.6" customHeight="1" x14ac:dyDescent="0.2">
      <c r="A24" s="57" t="s">
        <v>31</v>
      </c>
      <c r="B24" s="54" t="s">
        <v>32</v>
      </c>
      <c r="C24" s="62" t="s">
        <v>43</v>
      </c>
      <c r="D24" s="48">
        <v>5749538</v>
      </c>
      <c r="E24" s="71">
        <v>107500</v>
      </c>
      <c r="F24" s="48">
        <f>D24+E24</f>
        <v>5857038</v>
      </c>
      <c r="G24" s="46"/>
      <c r="H24" s="2"/>
    </row>
    <row r="25" spans="1:8" ht="27.6" customHeight="1" x14ac:dyDescent="0.2">
      <c r="A25" s="57" t="s">
        <v>33</v>
      </c>
      <c r="B25" s="54" t="s">
        <v>34</v>
      </c>
      <c r="C25" s="62" t="s">
        <v>44</v>
      </c>
      <c r="D25" s="48">
        <v>35337079</v>
      </c>
      <c r="E25" s="71">
        <v>159000</v>
      </c>
      <c r="F25" s="48">
        <f t="shared" ref="F25:F27" si="5">D25+E25</f>
        <v>35496079</v>
      </c>
      <c r="G25" s="46"/>
      <c r="H25" s="2"/>
    </row>
    <row r="26" spans="1:8" ht="55.9" customHeight="1" x14ac:dyDescent="0.2">
      <c r="A26" s="57" t="s">
        <v>35</v>
      </c>
      <c r="B26" s="54" t="s">
        <v>36</v>
      </c>
      <c r="C26" s="62" t="s">
        <v>45</v>
      </c>
      <c r="D26" s="48">
        <v>2161200</v>
      </c>
      <c r="E26" s="71">
        <v>36000</v>
      </c>
      <c r="F26" s="48">
        <f t="shared" si="5"/>
        <v>2197200</v>
      </c>
      <c r="G26" s="46"/>
      <c r="H26" s="2"/>
    </row>
    <row r="27" spans="1:8" ht="36.6" customHeight="1" x14ac:dyDescent="0.2">
      <c r="A27" s="57" t="s">
        <v>40</v>
      </c>
      <c r="B27" s="54" t="s">
        <v>38</v>
      </c>
      <c r="C27" s="62" t="s">
        <v>46</v>
      </c>
      <c r="D27" s="48">
        <f>D28</f>
        <v>30796595.739999998</v>
      </c>
      <c r="E27" s="71">
        <f>E28</f>
        <v>-19211200</v>
      </c>
      <c r="F27" s="48">
        <f t="shared" si="5"/>
        <v>11585395.739999998</v>
      </c>
      <c r="G27" s="46"/>
      <c r="H27" s="2"/>
    </row>
    <row r="28" spans="1:8" ht="38.450000000000003" customHeight="1" x14ac:dyDescent="0.2">
      <c r="A28" s="68" t="s">
        <v>37</v>
      </c>
      <c r="B28" s="69" t="s">
        <v>39</v>
      </c>
      <c r="C28" s="66" t="s">
        <v>47</v>
      </c>
      <c r="D28" s="53">
        <v>30796595.739999998</v>
      </c>
      <c r="E28" s="72">
        <v>-19211200</v>
      </c>
      <c r="F28" s="63">
        <f>D28+E28</f>
        <v>11585395.739999998</v>
      </c>
      <c r="G28" s="46"/>
      <c r="H28" s="2"/>
    </row>
    <row r="29" spans="1:8" ht="38.450000000000003" customHeight="1" x14ac:dyDescent="0.2">
      <c r="A29" s="56" t="s">
        <v>87</v>
      </c>
      <c r="B29" s="40"/>
      <c r="C29" s="40" t="s">
        <v>86</v>
      </c>
      <c r="D29" s="24">
        <f>D30</f>
        <v>1437948023.22</v>
      </c>
      <c r="E29" s="70">
        <f>E30</f>
        <v>-1161500</v>
      </c>
      <c r="F29" s="24">
        <f t="shared" ref="F29:F30" si="6">D29+E29</f>
        <v>1436786523.22</v>
      </c>
      <c r="G29" s="46"/>
      <c r="H29" s="2"/>
    </row>
    <row r="30" spans="1:8" ht="38.450000000000003" customHeight="1" x14ac:dyDescent="0.2">
      <c r="A30" s="56" t="s">
        <v>88</v>
      </c>
      <c r="B30" s="40"/>
      <c r="C30" s="40" t="s">
        <v>86</v>
      </c>
      <c r="D30" s="24">
        <v>1437948023.22</v>
      </c>
      <c r="E30" s="70">
        <f>E31+E33</f>
        <v>-1161500</v>
      </c>
      <c r="F30" s="24">
        <f t="shared" si="6"/>
        <v>1436786523.22</v>
      </c>
      <c r="G30" s="46"/>
      <c r="H30" s="2"/>
    </row>
    <row r="31" spans="1:8" ht="102" customHeight="1" x14ac:dyDescent="0.2">
      <c r="A31" s="57" t="s">
        <v>137</v>
      </c>
      <c r="B31" s="54" t="s">
        <v>138</v>
      </c>
      <c r="C31" s="62" t="s">
        <v>136</v>
      </c>
      <c r="D31" s="48">
        <v>96277025</v>
      </c>
      <c r="E31" s="48">
        <f>SUM(E32:E33)</f>
        <v>-1161500</v>
      </c>
      <c r="F31" s="48">
        <f>D31+E31</f>
        <v>95115525</v>
      </c>
      <c r="G31" s="46"/>
      <c r="H31" s="2"/>
    </row>
    <row r="32" spans="1:8" ht="55.9" customHeight="1" x14ac:dyDescent="0.2">
      <c r="A32" s="68" t="s">
        <v>140</v>
      </c>
      <c r="B32" s="69" t="s">
        <v>139</v>
      </c>
      <c r="C32" s="67" t="s">
        <v>141</v>
      </c>
      <c r="D32" s="63">
        <v>82943500</v>
      </c>
      <c r="E32" s="72">
        <v>-1161500</v>
      </c>
      <c r="F32" s="63">
        <f>D32+E32</f>
        <v>81782000</v>
      </c>
      <c r="G32" s="46"/>
      <c r="H32" s="2"/>
    </row>
    <row r="33" spans="1:8" ht="27.6" customHeight="1" x14ac:dyDescent="0.2">
      <c r="A33" s="57" t="s">
        <v>97</v>
      </c>
      <c r="B33" s="54" t="s">
        <v>98</v>
      </c>
      <c r="C33" s="62" t="s">
        <v>94</v>
      </c>
      <c r="D33" s="48">
        <f>SUM(D34:D35)</f>
        <v>92642957</v>
      </c>
      <c r="E33" s="48">
        <f>SUM(E34:E35)</f>
        <v>0</v>
      </c>
      <c r="F33" s="48">
        <f>D33+E33</f>
        <v>92642957</v>
      </c>
      <c r="G33" s="46"/>
      <c r="H33" s="2"/>
    </row>
    <row r="34" spans="1:8" ht="57" customHeight="1" x14ac:dyDescent="0.2">
      <c r="A34" s="68" t="s">
        <v>102</v>
      </c>
      <c r="B34" s="69" t="s">
        <v>99</v>
      </c>
      <c r="C34" s="67" t="s">
        <v>95</v>
      </c>
      <c r="D34" s="63">
        <v>10200589</v>
      </c>
      <c r="E34" s="72">
        <v>66150</v>
      </c>
      <c r="F34" s="63">
        <f>D34+E34</f>
        <v>10266739</v>
      </c>
      <c r="G34" s="46"/>
      <c r="H34" s="2"/>
    </row>
    <row r="35" spans="1:8" ht="38.450000000000003" customHeight="1" x14ac:dyDescent="0.2">
      <c r="A35" s="68" t="s">
        <v>101</v>
      </c>
      <c r="B35" s="69" t="s">
        <v>100</v>
      </c>
      <c r="C35" s="66" t="s">
        <v>96</v>
      </c>
      <c r="D35" s="53">
        <v>82442368</v>
      </c>
      <c r="E35" s="72">
        <v>-66150</v>
      </c>
      <c r="F35" s="63">
        <f>D35+E35</f>
        <v>82376218</v>
      </c>
      <c r="G35" s="46"/>
      <c r="H35" s="2"/>
    </row>
    <row r="36" spans="1:8" ht="38.450000000000003" customHeight="1" x14ac:dyDescent="0.2">
      <c r="A36" s="56" t="s">
        <v>103</v>
      </c>
      <c r="B36" s="40"/>
      <c r="C36" s="40" t="s">
        <v>105</v>
      </c>
      <c r="D36" s="24">
        <f>D37</f>
        <v>13858539</v>
      </c>
      <c r="E36" s="70">
        <f>E37</f>
        <v>292800</v>
      </c>
      <c r="F36" s="24">
        <f t="shared" ref="F36:F37" si="7">D36+E36</f>
        <v>14151339</v>
      </c>
      <c r="G36" s="46"/>
      <c r="H36" s="2"/>
    </row>
    <row r="37" spans="1:8" ht="38.450000000000003" customHeight="1" x14ac:dyDescent="0.2">
      <c r="A37" s="56" t="s">
        <v>104</v>
      </c>
      <c r="B37" s="40"/>
      <c r="C37" s="40" t="s">
        <v>105</v>
      </c>
      <c r="D37" s="24">
        <v>13858539</v>
      </c>
      <c r="E37" s="70">
        <f>E38+E40</f>
        <v>292800</v>
      </c>
      <c r="F37" s="24">
        <f t="shared" si="7"/>
        <v>14151339</v>
      </c>
      <c r="G37" s="46"/>
      <c r="H37" s="2"/>
    </row>
    <row r="38" spans="1:8" ht="38.450000000000003" customHeight="1" x14ac:dyDescent="0.2">
      <c r="A38" s="57" t="s">
        <v>106</v>
      </c>
      <c r="B38" s="54" t="s">
        <v>107</v>
      </c>
      <c r="C38" s="62" t="s">
        <v>110</v>
      </c>
      <c r="D38" s="48">
        <v>13803979</v>
      </c>
      <c r="E38" s="48">
        <f>E39</f>
        <v>-29200</v>
      </c>
      <c r="F38" s="48">
        <f>D38+E38</f>
        <v>13774779</v>
      </c>
      <c r="G38" s="46"/>
      <c r="H38" s="2"/>
    </row>
    <row r="39" spans="1:8" ht="75" customHeight="1" x14ac:dyDescent="0.2">
      <c r="A39" s="68" t="s">
        <v>109</v>
      </c>
      <c r="B39" s="69" t="s">
        <v>108</v>
      </c>
      <c r="C39" s="67" t="s">
        <v>111</v>
      </c>
      <c r="D39" s="63">
        <v>13682729</v>
      </c>
      <c r="E39" s="72">
        <v>-29200</v>
      </c>
      <c r="F39" s="63">
        <f>D39+E39</f>
        <v>13653529</v>
      </c>
      <c r="G39" s="46"/>
      <c r="H39" s="2"/>
    </row>
    <row r="40" spans="1:8" ht="164.45" customHeight="1" x14ac:dyDescent="0.2">
      <c r="A40" s="57" t="s">
        <v>175</v>
      </c>
      <c r="B40" s="54" t="s">
        <v>176</v>
      </c>
      <c r="C40" s="62" t="s">
        <v>209</v>
      </c>
      <c r="D40" s="48">
        <v>0</v>
      </c>
      <c r="E40" s="71">
        <f>SUM(E42:E44)</f>
        <v>322000</v>
      </c>
      <c r="F40" s="48">
        <f>D40+E40</f>
        <v>322000</v>
      </c>
      <c r="G40" s="46"/>
      <c r="H40" s="2"/>
    </row>
    <row r="41" spans="1:8" ht="34.9" customHeight="1" x14ac:dyDescent="0.2">
      <c r="A41" s="68"/>
      <c r="B41" s="69"/>
      <c r="C41" s="98" t="s">
        <v>170</v>
      </c>
      <c r="D41" s="63"/>
      <c r="E41" s="72"/>
      <c r="F41" s="48"/>
      <c r="G41" s="46"/>
      <c r="H41" s="2"/>
    </row>
    <row r="42" spans="1:8" ht="25.9" customHeight="1" x14ac:dyDescent="0.2">
      <c r="A42" s="68"/>
      <c r="B42" s="69"/>
      <c r="C42" s="87" t="s">
        <v>173</v>
      </c>
      <c r="D42" s="63">
        <v>0</v>
      </c>
      <c r="E42" s="72">
        <v>117000</v>
      </c>
      <c r="F42" s="63">
        <f t="shared" ref="F42:F44" si="8">D42+E42</f>
        <v>117000</v>
      </c>
      <c r="G42" s="46"/>
      <c r="H42" s="2"/>
    </row>
    <row r="43" spans="1:8" ht="24" customHeight="1" x14ac:dyDescent="0.2">
      <c r="A43" s="68"/>
      <c r="B43" s="69"/>
      <c r="C43" s="87" t="s">
        <v>174</v>
      </c>
      <c r="D43" s="63">
        <v>0</v>
      </c>
      <c r="E43" s="72">
        <v>75000</v>
      </c>
      <c r="F43" s="63">
        <f t="shared" si="8"/>
        <v>75000</v>
      </c>
      <c r="G43" s="46"/>
      <c r="H43" s="2"/>
    </row>
    <row r="44" spans="1:8" ht="27" customHeight="1" x14ac:dyDescent="0.2">
      <c r="A44" s="68"/>
      <c r="B44" s="69"/>
      <c r="C44" s="87" t="s">
        <v>172</v>
      </c>
      <c r="D44" s="63">
        <v>0</v>
      </c>
      <c r="E44" s="72">
        <v>130000</v>
      </c>
      <c r="F44" s="63">
        <f t="shared" si="8"/>
        <v>130000</v>
      </c>
      <c r="G44" s="46"/>
      <c r="H44" s="2"/>
    </row>
    <row r="45" spans="1:8" ht="38.450000000000003" customHeight="1" x14ac:dyDescent="0.2">
      <c r="A45" s="56" t="s">
        <v>67</v>
      </c>
      <c r="B45" s="40"/>
      <c r="C45" s="40" t="s">
        <v>69</v>
      </c>
      <c r="D45" s="24">
        <f>D46</f>
        <v>197278277</v>
      </c>
      <c r="E45" s="70">
        <f>E46</f>
        <v>408800</v>
      </c>
      <c r="F45" s="24">
        <f t="shared" ref="F45:F46" si="9">D45+E45</f>
        <v>197687077</v>
      </c>
      <c r="G45" s="46"/>
      <c r="H45" s="2"/>
    </row>
    <row r="46" spans="1:8" ht="39" x14ac:dyDescent="0.2">
      <c r="A46" s="56" t="s">
        <v>68</v>
      </c>
      <c r="B46" s="40"/>
      <c r="C46" s="40" t="s">
        <v>69</v>
      </c>
      <c r="D46" s="24">
        <v>197278277</v>
      </c>
      <c r="E46" s="70">
        <f>E47+E49+E51</f>
        <v>408800</v>
      </c>
      <c r="F46" s="24">
        <f t="shared" si="9"/>
        <v>197687077</v>
      </c>
      <c r="G46" s="46"/>
      <c r="H46" s="2"/>
    </row>
    <row r="47" spans="1:8" ht="95.45" customHeight="1" x14ac:dyDescent="0.2">
      <c r="A47" s="57" t="s">
        <v>89</v>
      </c>
      <c r="B47" s="54" t="s">
        <v>90</v>
      </c>
      <c r="C47" s="62" t="s">
        <v>91</v>
      </c>
      <c r="D47" s="48">
        <v>94463077</v>
      </c>
      <c r="E47" s="71">
        <v>-210000</v>
      </c>
      <c r="F47" s="48">
        <f>D47+E47</f>
        <v>94253077</v>
      </c>
      <c r="G47" s="46"/>
      <c r="H47" s="2"/>
    </row>
    <row r="48" spans="1:8" ht="23.45" customHeight="1" x14ac:dyDescent="0.2">
      <c r="A48" s="57"/>
      <c r="B48" s="54"/>
      <c r="C48" s="39" t="s">
        <v>85</v>
      </c>
      <c r="D48" s="63">
        <v>3614961</v>
      </c>
      <c r="E48" s="72">
        <v>-210000</v>
      </c>
      <c r="F48" s="63">
        <f t="shared" ref="F48" si="10">D48+E48</f>
        <v>3404961</v>
      </c>
      <c r="G48" s="46"/>
      <c r="H48" s="2"/>
    </row>
    <row r="49" spans="1:8" ht="30" customHeight="1" x14ac:dyDescent="0.2">
      <c r="A49" s="57" t="s">
        <v>71</v>
      </c>
      <c r="B49" s="54" t="s">
        <v>70</v>
      </c>
      <c r="C49" s="62" t="s">
        <v>74</v>
      </c>
      <c r="D49" s="48">
        <v>29254181</v>
      </c>
      <c r="E49" s="71">
        <f>E50</f>
        <v>-140000</v>
      </c>
      <c r="F49" s="48">
        <f>D49+E49</f>
        <v>29114181</v>
      </c>
      <c r="G49" s="46"/>
      <c r="H49" s="2"/>
    </row>
    <row r="50" spans="1:8" ht="23.45" customHeight="1" x14ac:dyDescent="0.2">
      <c r="A50" s="57"/>
      <c r="B50" s="54"/>
      <c r="C50" s="39" t="s">
        <v>85</v>
      </c>
      <c r="D50" s="63">
        <v>3073773</v>
      </c>
      <c r="E50" s="72">
        <v>-140000</v>
      </c>
      <c r="F50" s="63">
        <f t="shared" ref="F50" si="11">D50+E50</f>
        <v>2933773</v>
      </c>
      <c r="G50" s="46"/>
      <c r="H50" s="2"/>
    </row>
    <row r="51" spans="1:8" ht="58.15" customHeight="1" x14ac:dyDescent="0.2">
      <c r="A51" s="57" t="s">
        <v>72</v>
      </c>
      <c r="B51" s="54" t="s">
        <v>73</v>
      </c>
      <c r="C51" s="62" t="s">
        <v>75</v>
      </c>
      <c r="D51" s="48">
        <v>23108456</v>
      </c>
      <c r="E51" s="71">
        <f>528800+230000</f>
        <v>758800</v>
      </c>
      <c r="F51" s="48">
        <f>D51+E51</f>
        <v>23867256</v>
      </c>
      <c r="G51" s="46"/>
      <c r="H51" s="2"/>
    </row>
    <row r="52" spans="1:8" ht="27.6" customHeight="1" x14ac:dyDescent="0.2">
      <c r="A52" s="57"/>
      <c r="B52" s="54"/>
      <c r="C52" s="39" t="s">
        <v>85</v>
      </c>
      <c r="D52" s="63">
        <v>2960901</v>
      </c>
      <c r="E52" s="72">
        <v>350000</v>
      </c>
      <c r="F52" s="63">
        <f t="shared" ref="F52:F54" si="12">D52+E52</f>
        <v>3310901</v>
      </c>
      <c r="G52" s="46"/>
      <c r="H52" s="2"/>
    </row>
    <row r="53" spans="1:8" ht="43.9" customHeight="1" x14ac:dyDescent="0.2">
      <c r="A53" s="56" t="s">
        <v>115</v>
      </c>
      <c r="B53" s="40"/>
      <c r="C53" s="40" t="s">
        <v>114</v>
      </c>
      <c r="D53" s="24">
        <f>D54</f>
        <v>9742502</v>
      </c>
      <c r="E53" s="70">
        <f>E54</f>
        <v>0</v>
      </c>
      <c r="F53" s="24">
        <f t="shared" si="12"/>
        <v>9742502</v>
      </c>
      <c r="G53" s="46"/>
      <c r="H53" s="2"/>
    </row>
    <row r="54" spans="1:8" ht="40.15" customHeight="1" x14ac:dyDescent="0.2">
      <c r="A54" s="56" t="s">
        <v>116</v>
      </c>
      <c r="B54" s="40"/>
      <c r="C54" s="40" t="s">
        <v>114</v>
      </c>
      <c r="D54" s="24">
        <v>9742502</v>
      </c>
      <c r="E54" s="70">
        <f>E55+E59+E60+E62</f>
        <v>0</v>
      </c>
      <c r="F54" s="24">
        <f t="shared" si="12"/>
        <v>9742502</v>
      </c>
      <c r="G54" s="46"/>
      <c r="H54" s="2"/>
    </row>
    <row r="55" spans="1:8" ht="27.6" customHeight="1" x14ac:dyDescent="0.2">
      <c r="A55" s="57" t="s">
        <v>117</v>
      </c>
      <c r="B55" s="54" t="s">
        <v>98</v>
      </c>
      <c r="C55" s="62" t="s">
        <v>94</v>
      </c>
      <c r="D55" s="48">
        <v>749366</v>
      </c>
      <c r="E55" s="71">
        <v>235591</v>
      </c>
      <c r="F55" s="48">
        <f>D55+E55</f>
        <v>984957</v>
      </c>
      <c r="G55" s="46"/>
      <c r="H55" s="2"/>
    </row>
    <row r="56" spans="1:8" ht="54.6" customHeight="1" x14ac:dyDescent="0.2">
      <c r="A56" s="68" t="s">
        <v>118</v>
      </c>
      <c r="B56" s="69" t="s">
        <v>99</v>
      </c>
      <c r="C56" s="87" t="s">
        <v>95</v>
      </c>
      <c r="D56" s="63">
        <v>725366</v>
      </c>
      <c r="E56" s="71">
        <v>235591</v>
      </c>
      <c r="F56" s="48">
        <f>D56+E56</f>
        <v>960957</v>
      </c>
      <c r="G56" s="46"/>
      <c r="H56" s="2"/>
    </row>
    <row r="57" spans="1:8" ht="18.600000000000001" customHeight="1" x14ac:dyDescent="0.2">
      <c r="A57" s="57"/>
      <c r="B57" s="54"/>
      <c r="C57" s="39" t="s">
        <v>119</v>
      </c>
      <c r="D57" s="63">
        <v>487517</v>
      </c>
      <c r="E57" s="72">
        <v>163351</v>
      </c>
      <c r="F57" s="63">
        <f t="shared" ref="F57" si="13">D57+E57</f>
        <v>650868</v>
      </c>
      <c r="G57" s="46"/>
      <c r="H57" s="2"/>
    </row>
    <row r="58" spans="1:8" ht="21.6" customHeight="1" x14ac:dyDescent="0.2">
      <c r="A58" s="57"/>
      <c r="B58" s="54"/>
      <c r="C58" s="39" t="s">
        <v>120</v>
      </c>
      <c r="D58" s="63">
        <v>21692</v>
      </c>
      <c r="E58" s="72">
        <v>47876</v>
      </c>
      <c r="F58" s="63">
        <f t="shared" ref="F58" si="14">D58+E58</f>
        <v>69568</v>
      </c>
      <c r="G58" s="46"/>
      <c r="H58" s="2"/>
    </row>
    <row r="59" spans="1:8" ht="114.6" customHeight="1" x14ac:dyDescent="0.2">
      <c r="A59" s="57" t="s">
        <v>122</v>
      </c>
      <c r="B59" s="54" t="s">
        <v>123</v>
      </c>
      <c r="C59" s="62" t="s">
        <v>121</v>
      </c>
      <c r="D59" s="48">
        <v>195000</v>
      </c>
      <c r="E59" s="71">
        <v>-195000</v>
      </c>
      <c r="F59" s="48">
        <f>D59+E59</f>
        <v>0</v>
      </c>
      <c r="G59" s="46"/>
      <c r="H59" s="2"/>
    </row>
    <row r="60" spans="1:8" ht="38.450000000000003" customHeight="1" x14ac:dyDescent="0.2">
      <c r="A60" s="57" t="s">
        <v>124</v>
      </c>
      <c r="B60" s="54" t="s">
        <v>125</v>
      </c>
      <c r="C60" s="62" t="s">
        <v>128</v>
      </c>
      <c r="D60" s="48">
        <v>47102</v>
      </c>
      <c r="E60" s="71">
        <f>E61</f>
        <v>-2297</v>
      </c>
      <c r="F60" s="48">
        <f t="shared" ref="F60:F63" si="15">D60+E60</f>
        <v>44805</v>
      </c>
      <c r="G60" s="46"/>
      <c r="H60" s="2"/>
    </row>
    <row r="61" spans="1:8" ht="96" customHeight="1" x14ac:dyDescent="0.2">
      <c r="A61" s="68" t="s">
        <v>126</v>
      </c>
      <c r="B61" s="69" t="s">
        <v>127</v>
      </c>
      <c r="C61" s="67" t="s">
        <v>129</v>
      </c>
      <c r="D61" s="63">
        <v>47102</v>
      </c>
      <c r="E61" s="72">
        <v>-2297</v>
      </c>
      <c r="F61" s="63">
        <f t="shared" si="15"/>
        <v>44805</v>
      </c>
      <c r="G61" s="46"/>
      <c r="H61" s="2"/>
    </row>
    <row r="62" spans="1:8" ht="97.9" customHeight="1" x14ac:dyDescent="0.2">
      <c r="A62" s="57" t="s">
        <v>130</v>
      </c>
      <c r="B62" s="54" t="s">
        <v>131</v>
      </c>
      <c r="C62" s="62" t="s">
        <v>134</v>
      </c>
      <c r="D62" s="48">
        <v>704660</v>
      </c>
      <c r="E62" s="71">
        <f>E63</f>
        <v>-38294</v>
      </c>
      <c r="F62" s="48">
        <f t="shared" si="15"/>
        <v>666366</v>
      </c>
      <c r="G62" s="46"/>
      <c r="H62" s="2"/>
    </row>
    <row r="63" spans="1:8" ht="30.6" customHeight="1" x14ac:dyDescent="0.2">
      <c r="A63" s="68" t="s">
        <v>133</v>
      </c>
      <c r="B63" s="69" t="s">
        <v>132</v>
      </c>
      <c r="C63" s="67" t="s">
        <v>135</v>
      </c>
      <c r="D63" s="63">
        <v>704660</v>
      </c>
      <c r="E63" s="72">
        <v>-38294</v>
      </c>
      <c r="F63" s="63">
        <f t="shared" si="15"/>
        <v>666366</v>
      </c>
      <c r="G63" s="46"/>
      <c r="H63" s="2"/>
    </row>
    <row r="64" spans="1:8" ht="54.6" customHeight="1" x14ac:dyDescent="0.2">
      <c r="A64" s="56" t="s">
        <v>20</v>
      </c>
      <c r="B64" s="40"/>
      <c r="C64" s="40" t="s">
        <v>59</v>
      </c>
      <c r="D64" s="24">
        <f>D65</f>
        <v>476306017</v>
      </c>
      <c r="E64" s="70">
        <f>E65</f>
        <v>10579939.9</v>
      </c>
      <c r="F64" s="24">
        <f t="shared" ref="F64" si="16">D64+E64</f>
        <v>486885956.89999998</v>
      </c>
      <c r="G64" s="46"/>
      <c r="H64" s="2"/>
    </row>
    <row r="65" spans="1:8" ht="58.9" customHeight="1" x14ac:dyDescent="0.2">
      <c r="A65" s="56" t="s">
        <v>21</v>
      </c>
      <c r="B65" s="40"/>
      <c r="C65" s="40" t="s">
        <v>59</v>
      </c>
      <c r="D65" s="24">
        <v>476306017</v>
      </c>
      <c r="E65" s="70">
        <f>E68+E71+E72+E73</f>
        <v>10579939.9</v>
      </c>
      <c r="F65" s="24">
        <f t="shared" ref="F65" si="17">D65+E65</f>
        <v>486885956.89999998</v>
      </c>
      <c r="G65" s="46"/>
      <c r="H65" s="2"/>
    </row>
    <row r="66" spans="1:8" ht="58.9" hidden="1" customHeight="1" x14ac:dyDescent="0.2">
      <c r="A66" s="57" t="s">
        <v>62</v>
      </c>
      <c r="B66" s="54" t="s">
        <v>63</v>
      </c>
      <c r="C66" s="62" t="s">
        <v>22</v>
      </c>
      <c r="D66" s="48">
        <v>53094241</v>
      </c>
      <c r="E66" s="71">
        <f>E67</f>
        <v>0</v>
      </c>
      <c r="F66" s="48">
        <f>D66+E66</f>
        <v>53094241</v>
      </c>
      <c r="G66" s="46"/>
      <c r="H66" s="2"/>
    </row>
    <row r="67" spans="1:8" ht="58.9" hidden="1" customHeight="1" x14ac:dyDescent="0.2">
      <c r="A67" s="68" t="s">
        <v>64</v>
      </c>
      <c r="B67" s="69" t="s">
        <v>65</v>
      </c>
      <c r="C67" s="67" t="s">
        <v>66</v>
      </c>
      <c r="D67" s="63">
        <v>3984000</v>
      </c>
      <c r="E67" s="72"/>
      <c r="F67" s="63">
        <f>D67+E67</f>
        <v>3984000</v>
      </c>
      <c r="G67" s="46"/>
      <c r="H67" s="2"/>
    </row>
    <row r="68" spans="1:8" ht="58.9" customHeight="1" x14ac:dyDescent="0.2">
      <c r="A68" s="57" t="s">
        <v>62</v>
      </c>
      <c r="B68" s="54" t="s">
        <v>63</v>
      </c>
      <c r="C68" s="62" t="s">
        <v>22</v>
      </c>
      <c r="D68" s="37">
        <v>55053241</v>
      </c>
      <c r="E68" s="71">
        <f>SUM(E69:E70)</f>
        <v>11979939.9</v>
      </c>
      <c r="F68" s="37">
        <f t="shared" ref="F68:F70" si="18">D68+E68</f>
        <v>67033180.899999999</v>
      </c>
      <c r="G68" s="46"/>
      <c r="H68" s="2"/>
    </row>
    <row r="69" spans="1:8" ht="58.9" customHeight="1" x14ac:dyDescent="0.2">
      <c r="A69" s="68" t="s">
        <v>210</v>
      </c>
      <c r="B69" s="69" t="s">
        <v>211</v>
      </c>
      <c r="C69" s="66" t="s">
        <v>212</v>
      </c>
      <c r="D69" s="53">
        <v>40000000</v>
      </c>
      <c r="E69" s="72">
        <v>6000000</v>
      </c>
      <c r="F69" s="47">
        <f t="shared" ref="F69" si="19">D69+E69</f>
        <v>46000000</v>
      </c>
      <c r="G69" s="46"/>
      <c r="H69" s="2"/>
    </row>
    <row r="70" spans="1:8" ht="58.15" customHeight="1" x14ac:dyDescent="0.2">
      <c r="A70" s="68" t="s">
        <v>64</v>
      </c>
      <c r="B70" s="69" t="s">
        <v>65</v>
      </c>
      <c r="C70" s="66" t="s">
        <v>66</v>
      </c>
      <c r="D70" s="53">
        <v>3984000</v>
      </c>
      <c r="E70" s="72">
        <v>5979939.9000000004</v>
      </c>
      <c r="F70" s="47">
        <f t="shared" si="18"/>
        <v>9963939.9000000004</v>
      </c>
      <c r="G70" s="46"/>
      <c r="H70" s="2"/>
    </row>
    <row r="71" spans="1:8" ht="53.45" customHeight="1" x14ac:dyDescent="0.2">
      <c r="A71" s="57" t="s">
        <v>48</v>
      </c>
      <c r="B71" s="54" t="s">
        <v>49</v>
      </c>
      <c r="C71" s="62" t="s">
        <v>22</v>
      </c>
      <c r="D71" s="37">
        <v>127142973.37</v>
      </c>
      <c r="E71" s="71">
        <f>378000-467000-151000</f>
        <v>-240000</v>
      </c>
      <c r="F71" s="37">
        <f t="shared" ref="F71:F76" si="20">D71+E71</f>
        <v>126902973.37</v>
      </c>
      <c r="G71" s="46"/>
      <c r="H71" s="2"/>
    </row>
    <row r="72" spans="1:8" ht="30.6" customHeight="1" x14ac:dyDescent="0.2">
      <c r="A72" s="57" t="s">
        <v>203</v>
      </c>
      <c r="B72" s="54" t="s">
        <v>204</v>
      </c>
      <c r="C72" s="62" t="s">
        <v>205</v>
      </c>
      <c r="D72" s="37">
        <v>17702000</v>
      </c>
      <c r="E72" s="71">
        <v>-11000</v>
      </c>
      <c r="F72" s="37">
        <f t="shared" ref="F72" si="21">D72+E72</f>
        <v>17691000</v>
      </c>
      <c r="G72" s="46"/>
      <c r="H72" s="2"/>
    </row>
    <row r="73" spans="1:8" ht="27" customHeight="1" x14ac:dyDescent="0.2">
      <c r="A73" s="57" t="s">
        <v>92</v>
      </c>
      <c r="B73" s="54" t="s">
        <v>56</v>
      </c>
      <c r="C73" s="62" t="s">
        <v>23</v>
      </c>
      <c r="D73" s="37">
        <f>D74</f>
        <v>10958023</v>
      </c>
      <c r="E73" s="71">
        <f>E74</f>
        <v>-1149000</v>
      </c>
      <c r="F73" s="37">
        <f t="shared" si="20"/>
        <v>9809023</v>
      </c>
      <c r="G73" s="46"/>
      <c r="H73" s="2"/>
    </row>
    <row r="74" spans="1:8" ht="41.45" customHeight="1" x14ac:dyDescent="0.2">
      <c r="A74" s="68" t="s">
        <v>93</v>
      </c>
      <c r="B74" s="69" t="s">
        <v>57</v>
      </c>
      <c r="C74" s="66" t="s">
        <v>58</v>
      </c>
      <c r="D74" s="53">
        <v>10958023</v>
      </c>
      <c r="E74" s="72">
        <f>-574000-575000</f>
        <v>-1149000</v>
      </c>
      <c r="F74" s="47">
        <f t="shared" si="20"/>
        <v>9809023</v>
      </c>
      <c r="G74" s="46"/>
      <c r="H74" s="2"/>
    </row>
    <row r="75" spans="1:8" ht="38.450000000000003" customHeight="1" x14ac:dyDescent="0.2">
      <c r="A75" s="56" t="s">
        <v>142</v>
      </c>
      <c r="B75" s="40"/>
      <c r="C75" s="40" t="s">
        <v>144</v>
      </c>
      <c r="D75" s="24">
        <f>D76</f>
        <v>276809500</v>
      </c>
      <c r="E75" s="70">
        <f>E76</f>
        <v>1161500</v>
      </c>
      <c r="F75" s="24">
        <f t="shared" si="20"/>
        <v>277971000</v>
      </c>
      <c r="G75" s="46"/>
      <c r="H75" s="2"/>
    </row>
    <row r="76" spans="1:8" ht="41.45" customHeight="1" x14ac:dyDescent="0.2">
      <c r="A76" s="56" t="s">
        <v>143</v>
      </c>
      <c r="B76" s="40"/>
      <c r="C76" s="40" t="s">
        <v>144</v>
      </c>
      <c r="D76" s="24">
        <v>276809500</v>
      </c>
      <c r="E76" s="70">
        <f>E77</f>
        <v>1161500</v>
      </c>
      <c r="F76" s="24">
        <f t="shared" si="20"/>
        <v>277971000</v>
      </c>
      <c r="G76" s="46"/>
      <c r="H76" s="2"/>
    </row>
    <row r="77" spans="1:8" ht="56.45" customHeight="1" x14ac:dyDescent="0.2">
      <c r="A77" s="57" t="s">
        <v>147</v>
      </c>
      <c r="B77" s="54" t="s">
        <v>148</v>
      </c>
      <c r="C77" s="62" t="s">
        <v>145</v>
      </c>
      <c r="D77" s="37">
        <f>D78</f>
        <v>258647000</v>
      </c>
      <c r="E77" s="71">
        <f>E78</f>
        <v>1161500</v>
      </c>
      <c r="F77" s="37">
        <f t="shared" ref="F77:F80" si="22">D77+E77</f>
        <v>259808500</v>
      </c>
      <c r="G77" s="46"/>
      <c r="H77" s="2"/>
    </row>
    <row r="78" spans="1:8" ht="41.45" customHeight="1" x14ac:dyDescent="0.2">
      <c r="A78" s="68" t="s">
        <v>150</v>
      </c>
      <c r="B78" s="69" t="s">
        <v>149</v>
      </c>
      <c r="C78" s="66" t="s">
        <v>146</v>
      </c>
      <c r="D78" s="53">
        <v>258647000</v>
      </c>
      <c r="E78" s="72">
        <v>1161500</v>
      </c>
      <c r="F78" s="47">
        <f t="shared" si="22"/>
        <v>259808500</v>
      </c>
      <c r="G78" s="46"/>
      <c r="H78" s="2"/>
    </row>
    <row r="79" spans="1:8" ht="41.45" customHeight="1" x14ac:dyDescent="0.2">
      <c r="A79" s="96">
        <v>3700000</v>
      </c>
      <c r="B79" s="97"/>
      <c r="C79" s="40" t="s">
        <v>166</v>
      </c>
      <c r="D79" s="24">
        <f>D80</f>
        <v>1236118765</v>
      </c>
      <c r="E79" s="24">
        <f>E80</f>
        <v>1575737</v>
      </c>
      <c r="F79" s="24">
        <f t="shared" si="22"/>
        <v>1237694502</v>
      </c>
      <c r="G79" s="46"/>
      <c r="H79" s="2"/>
    </row>
    <row r="80" spans="1:8" ht="41.45" customHeight="1" x14ac:dyDescent="0.2">
      <c r="A80" s="96">
        <v>3710000</v>
      </c>
      <c r="B80" s="40"/>
      <c r="C80" s="40" t="s">
        <v>166</v>
      </c>
      <c r="D80" s="24">
        <v>1236118765</v>
      </c>
      <c r="E80" s="24">
        <f>E81+E86</f>
        <v>1575737</v>
      </c>
      <c r="F80" s="24">
        <f t="shared" si="22"/>
        <v>1237694502</v>
      </c>
      <c r="G80" s="46"/>
      <c r="H80" s="2"/>
    </row>
    <row r="81" spans="1:8" ht="33.6" customHeight="1" x14ac:dyDescent="0.2">
      <c r="A81" s="51" t="s">
        <v>190</v>
      </c>
      <c r="B81" s="51" t="s">
        <v>189</v>
      </c>
      <c r="C81" s="91" t="s">
        <v>188</v>
      </c>
      <c r="D81" s="37">
        <v>212179736</v>
      </c>
      <c r="E81" s="37">
        <f>SUM(E83:E85)</f>
        <v>1147860</v>
      </c>
      <c r="F81" s="37">
        <f>D81+E81</f>
        <v>213327596</v>
      </c>
      <c r="G81" s="46"/>
      <c r="H81" s="2"/>
    </row>
    <row r="82" spans="1:8" ht="33.6" customHeight="1" x14ac:dyDescent="0.2">
      <c r="A82" s="54"/>
      <c r="B82" s="100"/>
      <c r="C82" s="98" t="s">
        <v>170</v>
      </c>
      <c r="D82" s="37"/>
      <c r="E82" s="37"/>
      <c r="F82" s="37"/>
      <c r="G82" s="46"/>
      <c r="H82" s="2"/>
    </row>
    <row r="83" spans="1:8" ht="26.45" customHeight="1" x14ac:dyDescent="0.2">
      <c r="A83" s="54"/>
      <c r="B83" s="100"/>
      <c r="C83" s="87" t="s">
        <v>198</v>
      </c>
      <c r="D83" s="47">
        <v>26710462</v>
      </c>
      <c r="E83" s="47">
        <v>17320</v>
      </c>
      <c r="F83" s="47">
        <f t="shared" ref="F83:F84" si="23">D83+E83</f>
        <v>26727782</v>
      </c>
      <c r="G83" s="46"/>
      <c r="H83" s="2"/>
    </row>
    <row r="84" spans="1:8" ht="26.45" customHeight="1" x14ac:dyDescent="0.2">
      <c r="A84" s="54"/>
      <c r="B84" s="100"/>
      <c r="C84" s="87" t="s">
        <v>174</v>
      </c>
      <c r="D84" s="47">
        <v>33828245</v>
      </c>
      <c r="E84" s="47">
        <v>310000</v>
      </c>
      <c r="F84" s="47">
        <f t="shared" si="23"/>
        <v>34138245</v>
      </c>
      <c r="G84" s="46"/>
      <c r="H84" s="2"/>
    </row>
    <row r="85" spans="1:8" ht="28.15" customHeight="1" x14ac:dyDescent="0.2">
      <c r="A85" s="69"/>
      <c r="B85" s="95"/>
      <c r="C85" s="87" t="s">
        <v>199</v>
      </c>
      <c r="D85" s="47">
        <v>28579700</v>
      </c>
      <c r="E85" s="47">
        <v>820540</v>
      </c>
      <c r="F85" s="47">
        <f t="shared" ref="F85" si="24">D85+E85</f>
        <v>29400240</v>
      </c>
      <c r="G85" s="46"/>
      <c r="H85" s="2"/>
    </row>
    <row r="86" spans="1:8" ht="133.9" customHeight="1" x14ac:dyDescent="0.2">
      <c r="A86" s="51" t="s">
        <v>167</v>
      </c>
      <c r="B86" s="51" t="s">
        <v>168</v>
      </c>
      <c r="C86" s="91" t="s">
        <v>169</v>
      </c>
      <c r="D86" s="37">
        <v>2496779</v>
      </c>
      <c r="E86" s="37">
        <f>E87</f>
        <v>427877</v>
      </c>
      <c r="F86" s="37">
        <f>D86+E86</f>
        <v>2924656</v>
      </c>
      <c r="G86" s="46"/>
      <c r="H86" s="2"/>
    </row>
    <row r="87" spans="1:8" ht="41.45" customHeight="1" thickBot="1" x14ac:dyDescent="0.25">
      <c r="A87" s="69"/>
      <c r="B87" s="95"/>
      <c r="C87" s="87" t="s">
        <v>171</v>
      </c>
      <c r="D87" s="47">
        <v>1292117</v>
      </c>
      <c r="E87" s="47">
        <f>-149323+577200</f>
        <v>427877</v>
      </c>
      <c r="F87" s="47">
        <f t="shared" ref="F87" si="25">D87+E87</f>
        <v>1719994</v>
      </c>
      <c r="G87" s="46"/>
      <c r="H87" s="2"/>
    </row>
    <row r="88" spans="1:8" ht="37.9" customHeight="1" x14ac:dyDescent="0.3">
      <c r="A88" s="78"/>
      <c r="B88" s="79"/>
      <c r="C88" s="32" t="s">
        <v>8</v>
      </c>
      <c r="D88" s="42">
        <v>821983075.88</v>
      </c>
      <c r="E88" s="86">
        <f>E90+E95+E106+E118+E125+E144</f>
        <v>-11246399.9</v>
      </c>
      <c r="F88" s="86">
        <f t="shared" ref="F88:F111" si="26">D88+E88</f>
        <v>810736675.98000002</v>
      </c>
      <c r="G88" s="7"/>
      <c r="H88" s="61"/>
    </row>
    <row r="89" spans="1:8" ht="25.5" customHeight="1" thickBot="1" x14ac:dyDescent="0.35">
      <c r="A89" s="80"/>
      <c r="B89" s="81"/>
      <c r="C89" s="33" t="s">
        <v>6</v>
      </c>
      <c r="D89" s="23">
        <v>563143616.74000001</v>
      </c>
      <c r="E89" s="23">
        <f>E92+E97+E108+E120+E127+E146</f>
        <v>-11246399.9</v>
      </c>
      <c r="F89" s="23">
        <f t="shared" si="26"/>
        <v>551897216.84000003</v>
      </c>
      <c r="G89" s="7"/>
      <c r="H89" s="2"/>
    </row>
    <row r="90" spans="1:8" ht="39" x14ac:dyDescent="0.2">
      <c r="A90" s="56" t="s">
        <v>79</v>
      </c>
      <c r="B90" s="40"/>
      <c r="C90" s="40" t="s">
        <v>81</v>
      </c>
      <c r="D90" s="24">
        <v>14782897</v>
      </c>
      <c r="E90" s="70">
        <f>E91</f>
        <v>-1337860</v>
      </c>
      <c r="F90" s="24">
        <f t="shared" si="26"/>
        <v>13445037</v>
      </c>
      <c r="G90" s="7"/>
      <c r="H90" s="2"/>
    </row>
    <row r="91" spans="1:8" ht="40.9" customHeight="1" x14ac:dyDescent="0.2">
      <c r="A91" s="56" t="s">
        <v>80</v>
      </c>
      <c r="B91" s="40"/>
      <c r="C91" s="40" t="s">
        <v>81</v>
      </c>
      <c r="D91" s="24">
        <v>14213913</v>
      </c>
      <c r="E91" s="70">
        <f>E93</f>
        <v>-1337860</v>
      </c>
      <c r="F91" s="24">
        <f t="shared" si="26"/>
        <v>12876053</v>
      </c>
      <c r="G91" s="7"/>
      <c r="H91" s="2"/>
    </row>
    <row r="92" spans="1:8" ht="25.5" customHeight="1" x14ac:dyDescent="0.2">
      <c r="A92" s="58"/>
      <c r="B92" s="52"/>
      <c r="C92" s="52" t="s">
        <v>6</v>
      </c>
      <c r="D92" s="38">
        <v>14158195</v>
      </c>
      <c r="E92" s="38">
        <f>E94</f>
        <v>-1337860</v>
      </c>
      <c r="F92" s="38">
        <f t="shared" ref="F92:F96" si="27">D92+E92</f>
        <v>12820335</v>
      </c>
      <c r="G92" s="7"/>
      <c r="H92" s="2"/>
    </row>
    <row r="93" spans="1:8" ht="71.45" customHeight="1" x14ac:dyDescent="0.2">
      <c r="A93" s="57" t="s">
        <v>83</v>
      </c>
      <c r="B93" s="54" t="s">
        <v>84</v>
      </c>
      <c r="C93" s="62" t="s">
        <v>82</v>
      </c>
      <c r="D93" s="37">
        <v>11439913</v>
      </c>
      <c r="E93" s="37">
        <f>E94</f>
        <v>-1337860</v>
      </c>
      <c r="F93" s="37">
        <f t="shared" si="27"/>
        <v>10102053</v>
      </c>
      <c r="G93" s="7"/>
      <c r="H93" s="2"/>
    </row>
    <row r="94" spans="1:8" ht="25.5" customHeight="1" x14ac:dyDescent="0.2">
      <c r="A94" s="64"/>
      <c r="B94" s="65"/>
      <c r="C94" s="39" t="s">
        <v>6</v>
      </c>
      <c r="D94" s="63">
        <v>11384195</v>
      </c>
      <c r="E94" s="63">
        <f>-1000000-17320-320540</f>
        <v>-1337860</v>
      </c>
      <c r="F94" s="63">
        <f t="shared" si="27"/>
        <v>10046335</v>
      </c>
      <c r="G94" s="7"/>
      <c r="H94" s="2"/>
    </row>
    <row r="95" spans="1:8" ht="45.6" customHeight="1" x14ac:dyDescent="0.2">
      <c r="A95" s="56" t="s">
        <v>178</v>
      </c>
      <c r="B95" s="40"/>
      <c r="C95" s="40" t="s">
        <v>177</v>
      </c>
      <c r="D95" s="24">
        <f>D96</f>
        <v>167986706.93000001</v>
      </c>
      <c r="E95" s="70">
        <f>E96</f>
        <v>373000</v>
      </c>
      <c r="F95" s="24">
        <f t="shared" si="27"/>
        <v>168359706.93000001</v>
      </c>
      <c r="G95" s="7"/>
      <c r="H95" s="2"/>
    </row>
    <row r="96" spans="1:8" ht="43.15" customHeight="1" x14ac:dyDescent="0.2">
      <c r="A96" s="56" t="s">
        <v>179</v>
      </c>
      <c r="B96" s="40"/>
      <c r="C96" s="40" t="s">
        <v>177</v>
      </c>
      <c r="D96" s="24">
        <v>167986706.93000001</v>
      </c>
      <c r="E96" s="70">
        <f>E98+E100+E102</f>
        <v>373000</v>
      </c>
      <c r="F96" s="24">
        <f t="shared" si="27"/>
        <v>168359706.93000001</v>
      </c>
      <c r="G96" s="7"/>
      <c r="H96" s="2"/>
    </row>
    <row r="97" spans="1:8" ht="25.5" customHeight="1" x14ac:dyDescent="0.2">
      <c r="A97" s="58"/>
      <c r="B97" s="52"/>
      <c r="C97" s="52" t="s">
        <v>6</v>
      </c>
      <c r="D97" s="38">
        <v>77851421.930000007</v>
      </c>
      <c r="E97" s="38">
        <f>E99+E101+E104</f>
        <v>373000</v>
      </c>
      <c r="F97" s="38">
        <f t="shared" ref="F97:F105" si="28">D97+E97</f>
        <v>78224421.930000007</v>
      </c>
      <c r="G97" s="7"/>
      <c r="H97" s="2"/>
    </row>
    <row r="98" spans="1:8" ht="25.5" customHeight="1" x14ac:dyDescent="0.2">
      <c r="A98" s="57" t="s">
        <v>200</v>
      </c>
      <c r="B98" s="54" t="s">
        <v>201</v>
      </c>
      <c r="C98" s="62" t="s">
        <v>202</v>
      </c>
      <c r="D98" s="37">
        <v>42785708</v>
      </c>
      <c r="E98" s="37">
        <f>E99</f>
        <v>40000</v>
      </c>
      <c r="F98" s="37">
        <f t="shared" ref="F98:F99" si="29">D98+E98</f>
        <v>42825708</v>
      </c>
      <c r="G98" s="7"/>
      <c r="H98" s="2"/>
    </row>
    <row r="99" spans="1:8" ht="25.5" customHeight="1" x14ac:dyDescent="0.2">
      <c r="A99" s="64"/>
      <c r="B99" s="65"/>
      <c r="C99" s="39" t="s">
        <v>6</v>
      </c>
      <c r="D99" s="63">
        <v>1089990</v>
      </c>
      <c r="E99" s="63">
        <f>40000</f>
        <v>40000</v>
      </c>
      <c r="F99" s="63">
        <f t="shared" si="29"/>
        <v>1129990</v>
      </c>
      <c r="G99" s="7"/>
      <c r="H99" s="2"/>
    </row>
    <row r="100" spans="1:8" ht="109.15" customHeight="1" x14ac:dyDescent="0.2">
      <c r="A100" s="57" t="s">
        <v>191</v>
      </c>
      <c r="B100" s="54" t="s">
        <v>192</v>
      </c>
      <c r="C100" s="62" t="s">
        <v>193</v>
      </c>
      <c r="D100" s="37">
        <v>57397556</v>
      </c>
      <c r="E100" s="37">
        <f>E101</f>
        <v>230000</v>
      </c>
      <c r="F100" s="37">
        <f t="shared" si="28"/>
        <v>57627556</v>
      </c>
      <c r="G100" s="7"/>
      <c r="H100" s="2"/>
    </row>
    <row r="101" spans="1:8" ht="25.5" customHeight="1" x14ac:dyDescent="0.2">
      <c r="A101" s="64"/>
      <c r="B101" s="65"/>
      <c r="C101" s="39" t="s">
        <v>6</v>
      </c>
      <c r="D101" s="63">
        <v>21351132</v>
      </c>
      <c r="E101" s="63">
        <f>230000</f>
        <v>230000</v>
      </c>
      <c r="F101" s="63">
        <f t="shared" si="28"/>
        <v>21581132</v>
      </c>
      <c r="G101" s="7"/>
      <c r="H101" s="2"/>
    </row>
    <row r="102" spans="1:8" ht="25.5" customHeight="1" x14ac:dyDescent="0.2">
      <c r="A102" s="57" t="s">
        <v>182</v>
      </c>
      <c r="B102" s="54" t="s">
        <v>185</v>
      </c>
      <c r="C102" s="62" t="s">
        <v>180</v>
      </c>
      <c r="D102" s="37">
        <v>15812344.630000001</v>
      </c>
      <c r="E102" s="37">
        <f>E103</f>
        <v>103000</v>
      </c>
      <c r="F102" s="37">
        <f t="shared" si="28"/>
        <v>15915344.630000001</v>
      </c>
      <c r="G102" s="7"/>
      <c r="H102" s="2"/>
    </row>
    <row r="103" spans="1:8" ht="73.150000000000006" customHeight="1" x14ac:dyDescent="0.2">
      <c r="A103" s="68" t="s">
        <v>183</v>
      </c>
      <c r="B103" s="69" t="s">
        <v>184</v>
      </c>
      <c r="C103" s="67" t="s">
        <v>181</v>
      </c>
      <c r="D103" s="63">
        <v>15812344.630000001</v>
      </c>
      <c r="E103" s="63">
        <f>E104</f>
        <v>103000</v>
      </c>
      <c r="F103" s="47">
        <f t="shared" si="28"/>
        <v>15915344.630000001</v>
      </c>
      <c r="G103" s="7"/>
      <c r="H103" s="2"/>
    </row>
    <row r="104" spans="1:8" ht="22.9" customHeight="1" x14ac:dyDescent="0.2">
      <c r="A104" s="68"/>
      <c r="B104" s="69"/>
      <c r="C104" s="39" t="s">
        <v>6</v>
      </c>
      <c r="D104" s="63">
        <v>15812344.630000001</v>
      </c>
      <c r="E104" s="63">
        <f>E105+3000</f>
        <v>103000</v>
      </c>
      <c r="F104" s="63">
        <f t="shared" si="28"/>
        <v>15915344.630000001</v>
      </c>
      <c r="G104" s="7"/>
      <c r="H104" s="2"/>
    </row>
    <row r="105" spans="1:8" ht="87.6" customHeight="1" x14ac:dyDescent="0.2">
      <c r="A105" s="64"/>
      <c r="B105" s="65"/>
      <c r="C105" s="99" t="s">
        <v>186</v>
      </c>
      <c r="D105" s="63">
        <v>12653090.33</v>
      </c>
      <c r="E105" s="63">
        <f>100000</f>
        <v>100000</v>
      </c>
      <c r="F105" s="37">
        <f t="shared" si="28"/>
        <v>12753090.33</v>
      </c>
      <c r="G105" s="7"/>
      <c r="H105" s="2"/>
    </row>
    <row r="106" spans="1:8" ht="42" customHeight="1" x14ac:dyDescent="0.2">
      <c r="A106" s="56" t="s">
        <v>103</v>
      </c>
      <c r="B106" s="40"/>
      <c r="C106" s="40" t="s">
        <v>105</v>
      </c>
      <c r="D106" s="24">
        <f>D107</f>
        <v>11613500</v>
      </c>
      <c r="E106" s="70">
        <f>E107</f>
        <v>707200</v>
      </c>
      <c r="F106" s="24">
        <f t="shared" si="26"/>
        <v>12320700</v>
      </c>
      <c r="G106" s="7"/>
      <c r="H106" s="2"/>
    </row>
    <row r="107" spans="1:8" ht="37.15" customHeight="1" x14ac:dyDescent="0.2">
      <c r="A107" s="56" t="s">
        <v>104</v>
      </c>
      <c r="B107" s="40"/>
      <c r="C107" s="40" t="s">
        <v>105</v>
      </c>
      <c r="D107" s="24">
        <v>11613500</v>
      </c>
      <c r="E107" s="70">
        <f>E109+E112</f>
        <v>707200</v>
      </c>
      <c r="F107" s="24">
        <f t="shared" si="26"/>
        <v>12320700</v>
      </c>
      <c r="G107" s="7"/>
      <c r="H107" s="2"/>
    </row>
    <row r="108" spans="1:8" ht="25.5" customHeight="1" x14ac:dyDescent="0.2">
      <c r="A108" s="58"/>
      <c r="B108" s="52"/>
      <c r="C108" s="52" t="s">
        <v>6</v>
      </c>
      <c r="D108" s="38">
        <v>11613500</v>
      </c>
      <c r="E108" s="38">
        <f>E111+E113</f>
        <v>707200</v>
      </c>
      <c r="F108" s="38">
        <f t="shared" si="26"/>
        <v>12320700</v>
      </c>
      <c r="G108" s="7"/>
      <c r="H108" s="2"/>
    </row>
    <row r="109" spans="1:8" ht="27" customHeight="1" x14ac:dyDescent="0.2">
      <c r="A109" s="57" t="s">
        <v>112</v>
      </c>
      <c r="B109" s="54" t="s">
        <v>98</v>
      </c>
      <c r="C109" s="62" t="s">
        <v>94</v>
      </c>
      <c r="D109" s="37">
        <v>607500</v>
      </c>
      <c r="E109" s="37">
        <f>E110</f>
        <v>29200</v>
      </c>
      <c r="F109" s="37">
        <f t="shared" si="26"/>
        <v>636700</v>
      </c>
      <c r="G109" s="7"/>
      <c r="H109" s="2"/>
    </row>
    <row r="110" spans="1:8" ht="42.6" customHeight="1" x14ac:dyDescent="0.2">
      <c r="A110" s="68" t="s">
        <v>113</v>
      </c>
      <c r="B110" s="69" t="s">
        <v>100</v>
      </c>
      <c r="C110" s="66" t="s">
        <v>96</v>
      </c>
      <c r="D110" s="53">
        <v>607500</v>
      </c>
      <c r="E110" s="63">
        <f>E111</f>
        <v>29200</v>
      </c>
      <c r="F110" s="37">
        <f t="shared" si="26"/>
        <v>636700</v>
      </c>
      <c r="G110" s="7"/>
      <c r="H110" s="2"/>
    </row>
    <row r="111" spans="1:8" ht="25.5" customHeight="1" x14ac:dyDescent="0.2">
      <c r="A111" s="64"/>
      <c r="B111" s="65"/>
      <c r="C111" s="39" t="s">
        <v>6</v>
      </c>
      <c r="D111" s="63">
        <v>607500</v>
      </c>
      <c r="E111" s="63">
        <v>29200</v>
      </c>
      <c r="F111" s="63">
        <f t="shared" si="26"/>
        <v>636700</v>
      </c>
      <c r="G111" s="7"/>
      <c r="H111" s="2"/>
    </row>
    <row r="112" spans="1:8" ht="187.5" x14ac:dyDescent="0.2">
      <c r="A112" s="57" t="s">
        <v>175</v>
      </c>
      <c r="B112" s="54" t="s">
        <v>176</v>
      </c>
      <c r="C112" s="62" t="s">
        <v>209</v>
      </c>
      <c r="D112" s="48">
        <v>0</v>
      </c>
      <c r="E112" s="71">
        <f>SUM(E115:E117)</f>
        <v>678000</v>
      </c>
      <c r="F112" s="48">
        <f>D112+E112</f>
        <v>678000</v>
      </c>
      <c r="G112" s="7"/>
      <c r="H112" s="2"/>
    </row>
    <row r="113" spans="1:8" ht="25.5" customHeight="1" x14ac:dyDescent="0.2">
      <c r="A113" s="64"/>
      <c r="B113" s="65"/>
      <c r="C113" s="39" t="s">
        <v>6</v>
      </c>
      <c r="D113" s="63">
        <v>0</v>
      </c>
      <c r="E113" s="63">
        <f>SUM(E115:E117)</f>
        <v>678000</v>
      </c>
      <c r="F113" s="63">
        <f t="shared" ref="F113" si="30">D113+E113</f>
        <v>678000</v>
      </c>
      <c r="G113" s="7"/>
      <c r="H113" s="2"/>
    </row>
    <row r="114" spans="1:8" ht="20.45" customHeight="1" x14ac:dyDescent="0.2">
      <c r="A114" s="68"/>
      <c r="B114" s="69"/>
      <c r="C114" s="98" t="s">
        <v>187</v>
      </c>
      <c r="D114" s="63"/>
      <c r="E114" s="72"/>
      <c r="F114" s="48"/>
      <c r="G114" s="7"/>
      <c r="H114" s="2"/>
    </row>
    <row r="115" spans="1:8" ht="25.5" customHeight="1" x14ac:dyDescent="0.2">
      <c r="A115" s="68"/>
      <c r="B115" s="69"/>
      <c r="C115" s="87" t="s">
        <v>173</v>
      </c>
      <c r="D115" s="63">
        <v>0</v>
      </c>
      <c r="E115" s="72">
        <v>133000</v>
      </c>
      <c r="F115" s="63">
        <f t="shared" ref="F115:F117" si="31">D115+E115</f>
        <v>133000</v>
      </c>
      <c r="G115" s="7"/>
      <c r="H115" s="2"/>
    </row>
    <row r="116" spans="1:8" ht="25.5" customHeight="1" x14ac:dyDescent="0.2">
      <c r="A116" s="68"/>
      <c r="B116" s="69"/>
      <c r="C116" s="87" t="s">
        <v>174</v>
      </c>
      <c r="D116" s="63">
        <v>0</v>
      </c>
      <c r="E116" s="72">
        <v>175000</v>
      </c>
      <c r="F116" s="63">
        <f t="shared" si="31"/>
        <v>175000</v>
      </c>
      <c r="G116" s="7"/>
      <c r="H116" s="2"/>
    </row>
    <row r="117" spans="1:8" ht="25.5" customHeight="1" x14ac:dyDescent="0.2">
      <c r="A117" s="68"/>
      <c r="B117" s="69"/>
      <c r="C117" s="87" t="s">
        <v>172</v>
      </c>
      <c r="D117" s="63">
        <v>0</v>
      </c>
      <c r="E117" s="72">
        <v>370000</v>
      </c>
      <c r="F117" s="63">
        <f t="shared" si="31"/>
        <v>370000</v>
      </c>
      <c r="G117" s="7"/>
      <c r="H117" s="2"/>
    </row>
    <row r="118" spans="1:8" ht="36.6" customHeight="1" x14ac:dyDescent="0.2">
      <c r="A118" s="56" t="s">
        <v>67</v>
      </c>
      <c r="B118" s="40"/>
      <c r="C118" s="40" t="s">
        <v>69</v>
      </c>
      <c r="D118" s="24">
        <f>D119</f>
        <v>35051929</v>
      </c>
      <c r="E118" s="70">
        <f>E119</f>
        <v>-408800</v>
      </c>
      <c r="F118" s="24">
        <f t="shared" ref="F118:F123" si="32">D118+E118</f>
        <v>34643129</v>
      </c>
      <c r="G118" s="7"/>
      <c r="H118" s="7"/>
    </row>
    <row r="119" spans="1:8" ht="42.6" customHeight="1" x14ac:dyDescent="0.2">
      <c r="A119" s="56" t="s">
        <v>68</v>
      </c>
      <c r="B119" s="40"/>
      <c r="C119" s="40" t="s">
        <v>69</v>
      </c>
      <c r="D119" s="24">
        <v>35051929</v>
      </c>
      <c r="E119" s="70">
        <f>E121+E123</f>
        <v>-408800</v>
      </c>
      <c r="F119" s="24">
        <f t="shared" si="32"/>
        <v>34643129</v>
      </c>
      <c r="G119" s="7"/>
      <c r="H119" s="7"/>
    </row>
    <row r="120" spans="1:8" ht="24.6" customHeight="1" x14ac:dyDescent="0.2">
      <c r="A120" s="58"/>
      <c r="B120" s="52"/>
      <c r="C120" s="52" t="s">
        <v>6</v>
      </c>
      <c r="D120" s="38">
        <v>15214919</v>
      </c>
      <c r="E120" s="38">
        <f>E122+E124</f>
        <v>-408800</v>
      </c>
      <c r="F120" s="38">
        <f t="shared" si="32"/>
        <v>14806119</v>
      </c>
      <c r="G120" s="7"/>
      <c r="H120" s="7"/>
    </row>
    <row r="121" spans="1:8" ht="96.6" customHeight="1" x14ac:dyDescent="0.2">
      <c r="A121" s="57" t="s">
        <v>89</v>
      </c>
      <c r="B121" s="54" t="s">
        <v>90</v>
      </c>
      <c r="C121" s="62" t="s">
        <v>91</v>
      </c>
      <c r="D121" s="37">
        <v>9194216</v>
      </c>
      <c r="E121" s="37">
        <f>E122</f>
        <v>-135900</v>
      </c>
      <c r="F121" s="37">
        <f t="shared" ref="F121:F122" si="33">D121+E121</f>
        <v>9058316</v>
      </c>
      <c r="G121" s="7"/>
      <c r="H121" s="7"/>
    </row>
    <row r="122" spans="1:8" ht="24.6" customHeight="1" x14ac:dyDescent="0.2">
      <c r="A122" s="64"/>
      <c r="B122" s="65"/>
      <c r="C122" s="39" t="s">
        <v>6</v>
      </c>
      <c r="D122" s="63">
        <v>1006542</v>
      </c>
      <c r="E122" s="63">
        <v>-135900</v>
      </c>
      <c r="F122" s="63">
        <f t="shared" si="33"/>
        <v>870642</v>
      </c>
      <c r="G122" s="7"/>
      <c r="H122" s="7"/>
    </row>
    <row r="123" spans="1:8" ht="58.15" customHeight="1" x14ac:dyDescent="0.2">
      <c r="A123" s="57" t="s">
        <v>72</v>
      </c>
      <c r="B123" s="54" t="s">
        <v>73</v>
      </c>
      <c r="C123" s="62" t="s">
        <v>75</v>
      </c>
      <c r="D123" s="37">
        <v>13352256</v>
      </c>
      <c r="E123" s="37">
        <f>E124</f>
        <v>-272900</v>
      </c>
      <c r="F123" s="37">
        <f t="shared" si="32"/>
        <v>13079356</v>
      </c>
      <c r="G123" s="7"/>
      <c r="H123" s="7"/>
    </row>
    <row r="124" spans="1:8" ht="24.6" customHeight="1" x14ac:dyDescent="0.2">
      <c r="A124" s="64"/>
      <c r="B124" s="65"/>
      <c r="C124" s="39" t="s">
        <v>6</v>
      </c>
      <c r="D124" s="63">
        <v>12837261</v>
      </c>
      <c r="E124" s="63">
        <v>-272900</v>
      </c>
      <c r="F124" s="63">
        <f t="shared" ref="F124" si="34">D124+E124</f>
        <v>12564361</v>
      </c>
      <c r="G124" s="7"/>
      <c r="H124" s="7"/>
    </row>
    <row r="125" spans="1:8" ht="52.9" customHeight="1" x14ac:dyDescent="0.2">
      <c r="A125" s="56" t="s">
        <v>20</v>
      </c>
      <c r="B125" s="40"/>
      <c r="C125" s="40" t="s">
        <v>59</v>
      </c>
      <c r="D125" s="24">
        <f>D126</f>
        <v>321782183</v>
      </c>
      <c r="E125" s="70">
        <f>E126</f>
        <v>-10579939.9</v>
      </c>
      <c r="F125" s="24">
        <f t="shared" ref="F125:F126" si="35">D125+E125</f>
        <v>311202243.10000002</v>
      </c>
      <c r="G125" s="7"/>
      <c r="H125" s="7"/>
    </row>
    <row r="126" spans="1:8" ht="55.15" customHeight="1" x14ac:dyDescent="0.2">
      <c r="A126" s="56" t="s">
        <v>21</v>
      </c>
      <c r="B126" s="40"/>
      <c r="C126" s="40" t="s">
        <v>59</v>
      </c>
      <c r="D126" s="24">
        <v>321782183</v>
      </c>
      <c r="E126" s="70">
        <f>E131+E139+E141+E136</f>
        <v>-10579939.9</v>
      </c>
      <c r="F126" s="24">
        <f t="shared" si="35"/>
        <v>311202243.10000002</v>
      </c>
      <c r="G126" s="7"/>
      <c r="H126" s="7"/>
    </row>
    <row r="127" spans="1:8" ht="23.45" customHeight="1" x14ac:dyDescent="0.2">
      <c r="A127" s="76"/>
      <c r="B127" s="77"/>
      <c r="C127" s="52" t="s">
        <v>6</v>
      </c>
      <c r="D127" s="38">
        <v>241615407</v>
      </c>
      <c r="E127" s="38">
        <f>E133+E135+E140+E143+E138</f>
        <v>-10579939.9</v>
      </c>
      <c r="F127" s="38">
        <f t="shared" ref="F127" si="36">D127+E127</f>
        <v>231035467.09999999</v>
      </c>
      <c r="G127" s="7"/>
      <c r="H127" s="7"/>
    </row>
    <row r="128" spans="1:8" ht="59.45" hidden="1" customHeight="1" x14ac:dyDescent="0.2">
      <c r="A128" s="57" t="s">
        <v>62</v>
      </c>
      <c r="B128" s="54" t="s">
        <v>63</v>
      </c>
      <c r="C128" s="62" t="s">
        <v>22</v>
      </c>
      <c r="D128" s="48"/>
      <c r="E128" s="71">
        <f>E129</f>
        <v>0</v>
      </c>
      <c r="F128" s="48">
        <f>D128+E128</f>
        <v>0</v>
      </c>
      <c r="G128" s="7"/>
      <c r="H128" s="7"/>
    </row>
    <row r="129" spans="1:8" ht="58.9" hidden="1" customHeight="1" x14ac:dyDescent="0.2">
      <c r="A129" s="68" t="s">
        <v>64</v>
      </c>
      <c r="B129" s="69" t="s">
        <v>65</v>
      </c>
      <c r="C129" s="67" t="s">
        <v>66</v>
      </c>
      <c r="D129" s="63"/>
      <c r="E129" s="72">
        <f>E130</f>
        <v>0</v>
      </c>
      <c r="F129" s="63">
        <f>D129+E129</f>
        <v>0</v>
      </c>
      <c r="G129" s="7"/>
      <c r="H129" s="7"/>
    </row>
    <row r="130" spans="1:8" ht="23.45" hidden="1" customHeight="1" x14ac:dyDescent="0.2">
      <c r="A130" s="82"/>
      <c r="B130" s="82"/>
      <c r="C130" s="39" t="s">
        <v>6</v>
      </c>
      <c r="D130" s="53"/>
      <c r="E130" s="47"/>
      <c r="F130" s="47">
        <f t="shared" ref="F130:F134" si="37">D130+E130</f>
        <v>0</v>
      </c>
      <c r="G130" s="7"/>
      <c r="H130" s="7"/>
    </row>
    <row r="131" spans="1:8" ht="56.45" customHeight="1" x14ac:dyDescent="0.2">
      <c r="A131" s="57" t="s">
        <v>62</v>
      </c>
      <c r="B131" s="54" t="s">
        <v>63</v>
      </c>
      <c r="C131" s="62" t="s">
        <v>22</v>
      </c>
      <c r="D131" s="37">
        <v>110438114.15000001</v>
      </c>
      <c r="E131" s="71">
        <f>E132+E134</f>
        <v>-4279939.9000000004</v>
      </c>
      <c r="F131" s="37">
        <f t="shared" si="37"/>
        <v>106158174.25</v>
      </c>
      <c r="G131" s="7"/>
      <c r="H131" s="7"/>
    </row>
    <row r="132" spans="1:8" ht="52.9" customHeight="1" x14ac:dyDescent="0.2">
      <c r="A132" s="68" t="s">
        <v>206</v>
      </c>
      <c r="B132" s="69" t="s">
        <v>207</v>
      </c>
      <c r="C132" s="66" t="s">
        <v>208</v>
      </c>
      <c r="D132" s="53">
        <v>67077760</v>
      </c>
      <c r="E132" s="72">
        <f>E133</f>
        <v>1700000</v>
      </c>
      <c r="F132" s="47">
        <f t="shared" ref="F132:F133" si="38">D132+E132</f>
        <v>68777760</v>
      </c>
      <c r="G132" s="7"/>
      <c r="H132" s="7"/>
    </row>
    <row r="133" spans="1:8" ht="20.45" customHeight="1" x14ac:dyDescent="0.2">
      <c r="A133" s="82"/>
      <c r="B133" s="82"/>
      <c r="C133" s="39" t="s">
        <v>6</v>
      </c>
      <c r="D133" s="53">
        <v>67077760</v>
      </c>
      <c r="E133" s="72">
        <v>1700000</v>
      </c>
      <c r="F133" s="47">
        <f t="shared" si="38"/>
        <v>68777760</v>
      </c>
      <c r="G133" s="7"/>
      <c r="H133" s="7"/>
    </row>
    <row r="134" spans="1:8" ht="60.6" customHeight="1" x14ac:dyDescent="0.2">
      <c r="A134" s="68" t="s">
        <v>64</v>
      </c>
      <c r="B134" s="69" t="s">
        <v>65</v>
      </c>
      <c r="C134" s="66" t="s">
        <v>66</v>
      </c>
      <c r="D134" s="53">
        <v>14251000</v>
      </c>
      <c r="E134" s="72">
        <v>-5979939.9000000004</v>
      </c>
      <c r="F134" s="47">
        <f t="shared" si="37"/>
        <v>8271060.0999999996</v>
      </c>
      <c r="G134" s="7"/>
      <c r="H134" s="7"/>
    </row>
    <row r="135" spans="1:8" ht="23.45" customHeight="1" x14ac:dyDescent="0.2">
      <c r="A135" s="82"/>
      <c r="B135" s="82"/>
      <c r="C135" s="39" t="s">
        <v>6</v>
      </c>
      <c r="D135" s="53">
        <v>14251000</v>
      </c>
      <c r="E135" s="72">
        <v>-5979939.9000000004</v>
      </c>
      <c r="F135" s="47">
        <f t="shared" ref="F135" si="39">D135+E135</f>
        <v>8271060.0999999996</v>
      </c>
      <c r="G135" s="7"/>
      <c r="H135" s="7"/>
    </row>
    <row r="136" spans="1:8" ht="38.450000000000003" customHeight="1" x14ac:dyDescent="0.2">
      <c r="A136" s="57" t="s">
        <v>50</v>
      </c>
      <c r="B136" s="54" t="s">
        <v>51</v>
      </c>
      <c r="C136" s="62" t="s">
        <v>54</v>
      </c>
      <c r="D136" s="48">
        <v>19050000</v>
      </c>
      <c r="E136" s="48">
        <f>E137</f>
        <v>-6000000</v>
      </c>
      <c r="F136" s="48">
        <f t="shared" ref="F136:F154" si="40">D136+E136</f>
        <v>13050000</v>
      </c>
      <c r="G136" s="7"/>
      <c r="H136" s="7"/>
    </row>
    <row r="137" spans="1:8" ht="78" customHeight="1" x14ac:dyDescent="0.2">
      <c r="A137" s="68" t="s">
        <v>53</v>
      </c>
      <c r="B137" s="69" t="s">
        <v>52</v>
      </c>
      <c r="C137" s="87" t="s">
        <v>55</v>
      </c>
      <c r="D137" s="53">
        <v>19050000</v>
      </c>
      <c r="E137" s="63">
        <f>E138</f>
        <v>-6000000</v>
      </c>
      <c r="F137" s="63">
        <f t="shared" si="40"/>
        <v>13050000</v>
      </c>
      <c r="G137" s="7"/>
      <c r="H137" s="7"/>
    </row>
    <row r="138" spans="1:8" ht="23.45" customHeight="1" x14ac:dyDescent="0.2">
      <c r="A138" s="82"/>
      <c r="B138" s="82"/>
      <c r="C138" s="39" t="s">
        <v>6</v>
      </c>
      <c r="D138" s="53">
        <v>19050000</v>
      </c>
      <c r="E138" s="47">
        <v>-6000000</v>
      </c>
      <c r="F138" s="47">
        <f t="shared" si="40"/>
        <v>13050000</v>
      </c>
      <c r="G138" s="7"/>
      <c r="H138" s="7"/>
    </row>
    <row r="139" spans="1:8" ht="41.45" customHeight="1" x14ac:dyDescent="0.2">
      <c r="A139" s="57" t="s">
        <v>76</v>
      </c>
      <c r="B139" s="54" t="s">
        <v>77</v>
      </c>
      <c r="C139" s="62" t="s">
        <v>78</v>
      </c>
      <c r="D139" s="48">
        <v>5765190</v>
      </c>
      <c r="E139" s="48">
        <f>E140</f>
        <v>196000</v>
      </c>
      <c r="F139" s="48">
        <f t="shared" si="40"/>
        <v>5961190</v>
      </c>
      <c r="G139" s="7"/>
      <c r="H139" s="7"/>
    </row>
    <row r="140" spans="1:8" ht="23.45" customHeight="1" x14ac:dyDescent="0.2">
      <c r="A140" s="82"/>
      <c r="B140" s="82"/>
      <c r="C140" s="39" t="s">
        <v>6</v>
      </c>
      <c r="D140" s="53">
        <v>5765190</v>
      </c>
      <c r="E140" s="47">
        <v>196000</v>
      </c>
      <c r="F140" s="47">
        <f t="shared" si="40"/>
        <v>5961190</v>
      </c>
      <c r="G140" s="7"/>
      <c r="H140" s="7"/>
    </row>
    <row r="141" spans="1:8" ht="23.45" customHeight="1" x14ac:dyDescent="0.2">
      <c r="A141" s="57" t="s">
        <v>92</v>
      </c>
      <c r="B141" s="54" t="s">
        <v>56</v>
      </c>
      <c r="C141" s="62" t="s">
        <v>23</v>
      </c>
      <c r="D141" s="37">
        <v>70370454</v>
      </c>
      <c r="E141" s="71">
        <f>E142</f>
        <v>-496000</v>
      </c>
      <c r="F141" s="37">
        <f t="shared" si="40"/>
        <v>69874454</v>
      </c>
      <c r="G141" s="7"/>
      <c r="H141" s="7"/>
    </row>
    <row r="142" spans="1:8" ht="40.15" customHeight="1" x14ac:dyDescent="0.2">
      <c r="A142" s="68" t="s">
        <v>93</v>
      </c>
      <c r="B142" s="69" t="s">
        <v>57</v>
      </c>
      <c r="C142" s="66" t="s">
        <v>58</v>
      </c>
      <c r="D142" s="53">
        <f>D143</f>
        <v>64245454</v>
      </c>
      <c r="E142" s="72">
        <f>E143</f>
        <v>-496000</v>
      </c>
      <c r="F142" s="47">
        <f t="shared" si="40"/>
        <v>63749454</v>
      </c>
      <c r="G142" s="7"/>
      <c r="H142" s="7"/>
    </row>
    <row r="143" spans="1:8" ht="23.45" customHeight="1" x14ac:dyDescent="0.2">
      <c r="A143" s="82"/>
      <c r="B143" s="82"/>
      <c r="C143" s="39" t="s">
        <v>6</v>
      </c>
      <c r="D143" s="53">
        <v>64245454</v>
      </c>
      <c r="E143" s="47">
        <f>-496000</f>
        <v>-496000</v>
      </c>
      <c r="F143" s="47">
        <f t="shared" ref="F143" si="41">D143+E143</f>
        <v>63749454</v>
      </c>
      <c r="G143" s="7"/>
      <c r="H143" s="7"/>
    </row>
    <row r="144" spans="1:8" ht="52.9" customHeight="1" x14ac:dyDescent="0.2">
      <c r="A144" s="56" t="s">
        <v>151</v>
      </c>
      <c r="B144" s="40"/>
      <c r="C144" s="40" t="s">
        <v>152</v>
      </c>
      <c r="D144" s="24">
        <f>D145</f>
        <v>89800952.269999996</v>
      </c>
      <c r="E144" s="24">
        <f>E145</f>
        <v>0</v>
      </c>
      <c r="F144" s="24">
        <f t="shared" si="40"/>
        <v>89800952.269999996</v>
      </c>
      <c r="G144" s="7"/>
      <c r="H144" s="7"/>
    </row>
    <row r="145" spans="1:11" ht="52.9" customHeight="1" x14ac:dyDescent="0.2">
      <c r="A145" s="56" t="s">
        <v>153</v>
      </c>
      <c r="B145" s="40"/>
      <c r="C145" s="40" t="s">
        <v>152</v>
      </c>
      <c r="D145" s="24">
        <v>89800952.269999996</v>
      </c>
      <c r="E145" s="24">
        <f>E147+E149</f>
        <v>0</v>
      </c>
      <c r="F145" s="24">
        <f t="shared" si="40"/>
        <v>89800952.269999996</v>
      </c>
      <c r="G145" s="7"/>
      <c r="H145" s="7"/>
    </row>
    <row r="146" spans="1:11" ht="23.45" customHeight="1" x14ac:dyDescent="0.2">
      <c r="A146" s="76"/>
      <c r="B146" s="77"/>
      <c r="C146" s="52" t="s">
        <v>6</v>
      </c>
      <c r="D146" s="38">
        <v>74846570.269999996</v>
      </c>
      <c r="E146" s="38">
        <f>E148+E150</f>
        <v>0</v>
      </c>
      <c r="F146" s="38">
        <f t="shared" si="40"/>
        <v>74846570.269999996</v>
      </c>
      <c r="G146" s="7"/>
      <c r="H146" s="7"/>
    </row>
    <row r="147" spans="1:11" ht="42" customHeight="1" x14ac:dyDescent="0.2">
      <c r="A147" s="57" t="s">
        <v>154</v>
      </c>
      <c r="B147" s="54" t="s">
        <v>155</v>
      </c>
      <c r="C147" s="62" t="s">
        <v>156</v>
      </c>
      <c r="D147" s="48">
        <f>D148</f>
        <v>31454248.48</v>
      </c>
      <c r="E147" s="48">
        <f>E148</f>
        <v>183000</v>
      </c>
      <c r="F147" s="48">
        <f t="shared" si="40"/>
        <v>31637248.48</v>
      </c>
      <c r="G147" s="7"/>
      <c r="H147" s="7"/>
    </row>
    <row r="148" spans="1:11" ht="23.45" customHeight="1" x14ac:dyDescent="0.2">
      <c r="A148" s="82"/>
      <c r="B148" s="82"/>
      <c r="C148" s="39" t="s">
        <v>6</v>
      </c>
      <c r="D148" s="53">
        <v>31454248.48</v>
      </c>
      <c r="E148" s="47">
        <f>1033000-750000-100000</f>
        <v>183000</v>
      </c>
      <c r="F148" s="47">
        <f t="shared" si="40"/>
        <v>31637248.48</v>
      </c>
      <c r="G148" s="7"/>
      <c r="H148" s="7"/>
    </row>
    <row r="149" spans="1:11" ht="39.6" customHeight="1" x14ac:dyDescent="0.2">
      <c r="A149" s="57" t="s">
        <v>157</v>
      </c>
      <c r="B149" s="54" t="s">
        <v>158</v>
      </c>
      <c r="C149" s="62" t="s">
        <v>159</v>
      </c>
      <c r="D149" s="48">
        <f>D150</f>
        <v>42688681.939999998</v>
      </c>
      <c r="E149" s="48">
        <f>E151+E153</f>
        <v>-183000</v>
      </c>
      <c r="F149" s="48">
        <f t="shared" si="40"/>
        <v>42505681.939999998</v>
      </c>
      <c r="G149" s="7"/>
      <c r="H149" s="7"/>
    </row>
    <row r="150" spans="1:11" ht="23.45" customHeight="1" x14ac:dyDescent="0.2">
      <c r="A150" s="82"/>
      <c r="B150" s="82"/>
      <c r="C150" s="39" t="s">
        <v>6</v>
      </c>
      <c r="D150" s="53">
        <v>42688681.939999998</v>
      </c>
      <c r="E150" s="47">
        <f>E152+E154</f>
        <v>-183000</v>
      </c>
      <c r="F150" s="47">
        <f t="shared" si="40"/>
        <v>42505681.939999998</v>
      </c>
      <c r="G150" s="7"/>
      <c r="H150" s="7"/>
    </row>
    <row r="151" spans="1:11" ht="33.6" customHeight="1" x14ac:dyDescent="0.2">
      <c r="A151" s="68" t="s">
        <v>160</v>
      </c>
      <c r="B151" s="69" t="s">
        <v>161</v>
      </c>
      <c r="C151" s="66" t="s">
        <v>162</v>
      </c>
      <c r="D151" s="53">
        <f>D152</f>
        <v>3526530.4</v>
      </c>
      <c r="E151" s="72">
        <f>E152</f>
        <v>125000</v>
      </c>
      <c r="F151" s="47">
        <f t="shared" si="40"/>
        <v>3651530.4</v>
      </c>
      <c r="G151" s="7"/>
      <c r="H151" s="7"/>
    </row>
    <row r="152" spans="1:11" ht="23.45" customHeight="1" x14ac:dyDescent="0.2">
      <c r="A152" s="93"/>
      <c r="B152" s="94"/>
      <c r="C152" s="39" t="s">
        <v>6</v>
      </c>
      <c r="D152" s="63">
        <v>3526530.4</v>
      </c>
      <c r="E152" s="63">
        <v>125000</v>
      </c>
      <c r="F152" s="63">
        <f t="shared" si="40"/>
        <v>3651530.4</v>
      </c>
      <c r="G152" s="7"/>
      <c r="H152" s="7"/>
    </row>
    <row r="153" spans="1:11" ht="36" customHeight="1" x14ac:dyDescent="0.2">
      <c r="A153" s="68" t="s">
        <v>163</v>
      </c>
      <c r="B153" s="69" t="s">
        <v>164</v>
      </c>
      <c r="C153" s="66" t="s">
        <v>165</v>
      </c>
      <c r="D153" s="53">
        <f>D154</f>
        <v>10493085.859999999</v>
      </c>
      <c r="E153" s="72">
        <f>E154</f>
        <v>-308000</v>
      </c>
      <c r="F153" s="47">
        <f t="shared" si="40"/>
        <v>10185085.859999999</v>
      </c>
      <c r="G153" s="7"/>
      <c r="H153" s="7"/>
    </row>
    <row r="154" spans="1:11" ht="23.45" customHeight="1" thickBot="1" x14ac:dyDescent="0.25">
      <c r="A154" s="93"/>
      <c r="B154" s="94"/>
      <c r="C154" s="39" t="s">
        <v>6</v>
      </c>
      <c r="D154" s="63">
        <v>10493085.859999999</v>
      </c>
      <c r="E154" s="63">
        <f>-408000+100000</f>
        <v>-308000</v>
      </c>
      <c r="F154" s="63">
        <f t="shared" si="40"/>
        <v>10185085.859999999</v>
      </c>
      <c r="G154" s="7"/>
      <c r="H154" s="7"/>
    </row>
    <row r="155" spans="1:11" ht="49.15" customHeight="1" thickBot="1" x14ac:dyDescent="0.35">
      <c r="A155" s="74"/>
      <c r="B155" s="74"/>
      <c r="C155" s="31" t="s">
        <v>13</v>
      </c>
      <c r="D155" s="35">
        <f>D10+D88</f>
        <v>7598219734.75</v>
      </c>
      <c r="E155" s="35">
        <f>E10+E88</f>
        <v>527877</v>
      </c>
      <c r="F155" s="35">
        <f t="shared" ref="F155" si="42">D155+E155</f>
        <v>7598747611.75</v>
      </c>
      <c r="G155" s="73"/>
      <c r="H155" s="2"/>
      <c r="I155" s="55"/>
    </row>
    <row r="156" spans="1:11" ht="39.75" customHeight="1" thickBot="1" x14ac:dyDescent="0.35">
      <c r="A156" s="74"/>
      <c r="B156" s="75"/>
      <c r="C156" s="31" t="s">
        <v>9</v>
      </c>
      <c r="D156" s="22">
        <f>D157+D158</f>
        <v>-282695662.35000002</v>
      </c>
      <c r="E156" s="22">
        <f>E157+E158</f>
        <v>11774276.9</v>
      </c>
      <c r="F156" s="22">
        <f t="shared" ref="F156:F161" si="43">D156+E156</f>
        <v>-270921385.45000005</v>
      </c>
      <c r="G156" s="73"/>
      <c r="H156" s="61"/>
      <c r="I156" s="59"/>
    </row>
    <row r="157" spans="1:11" ht="69.75" customHeight="1" thickBot="1" x14ac:dyDescent="0.35">
      <c r="A157" s="83"/>
      <c r="B157" s="83"/>
      <c r="C157" s="49" t="s">
        <v>18</v>
      </c>
      <c r="D157" s="50">
        <v>235247542.41999999</v>
      </c>
      <c r="E157" s="50">
        <v>527877</v>
      </c>
      <c r="F157" s="50">
        <f t="shared" si="43"/>
        <v>235775419.41999999</v>
      </c>
      <c r="G157" s="7"/>
      <c r="H157" s="61"/>
      <c r="I157" s="59"/>
      <c r="J157" s="60"/>
    </row>
    <row r="158" spans="1:11" ht="66.75" thickBot="1" x14ac:dyDescent="0.25">
      <c r="A158" s="84"/>
      <c r="B158" s="85"/>
      <c r="C158" s="34" t="s">
        <v>4</v>
      </c>
      <c r="D158" s="36">
        <f>-D161</f>
        <v>-517943204.76999998</v>
      </c>
      <c r="E158" s="36">
        <f>-E161</f>
        <v>11246399.9</v>
      </c>
      <c r="F158" s="36">
        <f t="shared" si="43"/>
        <v>-506696804.87</v>
      </c>
      <c r="G158" s="7"/>
      <c r="H158" s="61"/>
      <c r="I158" s="59"/>
      <c r="J158" s="7"/>
      <c r="K158" s="60"/>
    </row>
    <row r="159" spans="1:11" ht="42" customHeight="1" thickBot="1" x14ac:dyDescent="0.35">
      <c r="A159" s="74"/>
      <c r="B159" s="75"/>
      <c r="C159" s="31" t="s">
        <v>10</v>
      </c>
      <c r="D159" s="22">
        <f>SUM(D160:D161)</f>
        <v>586044893.88</v>
      </c>
      <c r="E159" s="22">
        <f>SUM(E160:E161)</f>
        <v>-11246399.9</v>
      </c>
      <c r="F159" s="22">
        <f t="shared" si="43"/>
        <v>574798493.98000002</v>
      </c>
      <c r="G159" s="7"/>
      <c r="H159" s="2"/>
      <c r="I159" s="59"/>
      <c r="J159" s="7"/>
      <c r="K159" s="60"/>
    </row>
    <row r="160" spans="1:11" ht="72.75" hidden="1" customHeight="1" thickBot="1" x14ac:dyDescent="0.25">
      <c r="A160" s="84"/>
      <c r="B160" s="84"/>
      <c r="C160" s="49" t="s">
        <v>19</v>
      </c>
      <c r="D160" s="50">
        <v>68101689.109999999</v>
      </c>
      <c r="E160" s="50"/>
      <c r="F160" s="50">
        <f t="shared" si="43"/>
        <v>68101689.109999999</v>
      </c>
      <c r="G160" s="7"/>
      <c r="H160" s="2"/>
      <c r="I160" s="59"/>
      <c r="J160" s="7"/>
      <c r="K160" s="59"/>
    </row>
    <row r="161" spans="1:12" ht="70.150000000000006" customHeight="1" thickBot="1" x14ac:dyDescent="0.25">
      <c r="A161" s="84"/>
      <c r="B161" s="85"/>
      <c r="C161" s="34" t="s">
        <v>5</v>
      </c>
      <c r="D161" s="36">
        <v>517943204.76999998</v>
      </c>
      <c r="E161" s="36">
        <f>E89</f>
        <v>-11246399.9</v>
      </c>
      <c r="F161" s="36">
        <f t="shared" si="43"/>
        <v>506696804.87</v>
      </c>
      <c r="G161" s="7"/>
      <c r="H161" s="2"/>
      <c r="I161" s="60"/>
      <c r="J161" s="11"/>
      <c r="K161" s="60"/>
    </row>
    <row r="162" spans="1:12" ht="76.150000000000006" customHeight="1" x14ac:dyDescent="0.2">
      <c r="A162" s="19"/>
      <c r="B162" s="19"/>
      <c r="C162" s="20"/>
      <c r="D162" s="7"/>
      <c r="E162" s="7"/>
      <c r="F162" s="7"/>
      <c r="G162" s="7"/>
      <c r="H162" s="2"/>
      <c r="J162" s="7"/>
      <c r="K162" s="60"/>
    </row>
    <row r="163" spans="1:12" ht="61.9" customHeight="1" x14ac:dyDescent="0.35">
      <c r="A163" s="101" t="s">
        <v>60</v>
      </c>
      <c r="B163" s="101"/>
      <c r="C163" s="101"/>
      <c r="D163" s="88"/>
      <c r="E163" s="45" t="s">
        <v>61</v>
      </c>
      <c r="F163" s="11"/>
      <c r="G163" s="11"/>
      <c r="H163" s="61"/>
      <c r="J163" s="25"/>
      <c r="K163" s="25"/>
      <c r="L163" s="25"/>
    </row>
    <row r="164" spans="1:12" ht="23.25" customHeight="1" x14ac:dyDescent="0.35">
      <c r="A164" s="14"/>
      <c r="B164" s="14"/>
      <c r="C164" s="12"/>
      <c r="D164" s="10"/>
      <c r="E164" s="13"/>
      <c r="F164" s="11"/>
      <c r="G164" s="11"/>
      <c r="H164" s="61"/>
      <c r="J164" s="25"/>
      <c r="K164" s="25"/>
      <c r="L164" s="25"/>
    </row>
    <row r="165" spans="1:12" ht="20.25" x14ac:dyDescent="0.3">
      <c r="A165" s="10"/>
      <c r="B165" s="10"/>
      <c r="E165" s="10"/>
      <c r="F165" s="5"/>
      <c r="G165" s="5"/>
      <c r="H165" s="2"/>
      <c r="J165" s="25"/>
      <c r="K165" s="25"/>
      <c r="L165" s="25"/>
    </row>
    <row r="166" spans="1:12" ht="18.75" x14ac:dyDescent="0.3">
      <c r="A166" s="8"/>
      <c r="B166" s="8"/>
      <c r="C166" s="9"/>
      <c r="D166" s="5"/>
      <c r="E166" s="5"/>
      <c r="F166" s="5"/>
      <c r="G166" s="5"/>
      <c r="H166" s="2"/>
    </row>
    <row r="167" spans="1:12" ht="18.75" x14ac:dyDescent="0.3">
      <c r="A167" s="8"/>
      <c r="B167" s="8"/>
      <c r="C167" s="9"/>
      <c r="D167" s="5"/>
      <c r="E167" s="21"/>
      <c r="F167" s="5"/>
      <c r="G167" s="5"/>
      <c r="H167" s="2"/>
    </row>
    <row r="168" spans="1:12" ht="18.75" x14ac:dyDescent="0.3">
      <c r="A168" s="8"/>
      <c r="B168" s="8"/>
      <c r="C168" s="9"/>
      <c r="D168" s="5"/>
      <c r="E168" s="5"/>
      <c r="F168" s="5"/>
      <c r="G168" s="5"/>
      <c r="H168" s="2"/>
      <c r="I168" s="27"/>
      <c r="J168" s="27"/>
      <c r="K168" s="27"/>
    </row>
    <row r="169" spans="1:12" ht="18.75" x14ac:dyDescent="0.3">
      <c r="A169" s="8"/>
      <c r="B169" s="8"/>
      <c r="C169" s="9"/>
      <c r="D169" s="5"/>
      <c r="E169" s="5"/>
      <c r="F169" s="5"/>
      <c r="G169" s="5"/>
      <c r="H169" s="2"/>
    </row>
    <row r="170" spans="1:12" ht="18.75" x14ac:dyDescent="0.3">
      <c r="A170" s="8"/>
      <c r="B170" s="8"/>
      <c r="C170" s="9"/>
      <c r="D170" s="5"/>
      <c r="E170" s="5"/>
      <c r="F170" s="5"/>
      <c r="G170" s="5"/>
      <c r="H170" s="2"/>
    </row>
    <row r="171" spans="1:12" ht="18.75" x14ac:dyDescent="0.3">
      <c r="A171" s="8"/>
      <c r="B171" s="8"/>
      <c r="C171" s="9"/>
      <c r="D171" s="5"/>
      <c r="E171" s="5"/>
      <c r="F171" s="5"/>
      <c r="G171" s="5"/>
      <c r="H171" s="2"/>
    </row>
    <row r="172" spans="1:12" ht="18.75" x14ac:dyDescent="0.3">
      <c r="A172" s="8"/>
      <c r="B172" s="8"/>
      <c r="C172" s="9"/>
      <c r="D172" s="5"/>
      <c r="E172" s="5"/>
      <c r="F172" s="5"/>
      <c r="G172" s="5"/>
      <c r="H172" s="2"/>
    </row>
    <row r="173" spans="1:12" ht="18.75" x14ac:dyDescent="0.3">
      <c r="A173" s="8"/>
      <c r="B173" s="8"/>
      <c r="C173" s="9"/>
      <c r="D173" s="5"/>
      <c r="E173" s="5"/>
      <c r="F173" s="5"/>
      <c r="G173" s="5"/>
      <c r="H173" s="2"/>
    </row>
    <row r="174" spans="1:12" ht="18.75" x14ac:dyDescent="0.3">
      <c r="A174" s="8"/>
      <c r="B174" s="8"/>
      <c r="C174" s="9"/>
      <c r="D174" s="5"/>
      <c r="E174" s="5"/>
      <c r="F174" s="5"/>
      <c r="G174" s="5"/>
      <c r="H174" s="2"/>
    </row>
    <row r="175" spans="1:12" ht="18.75" x14ac:dyDescent="0.3">
      <c r="A175" s="8"/>
      <c r="B175" s="8"/>
      <c r="C175" s="9"/>
      <c r="D175" s="5"/>
      <c r="E175" s="5"/>
      <c r="F175" s="5"/>
      <c r="G175" s="5"/>
      <c r="H175" s="2"/>
    </row>
    <row r="176" spans="1:12" ht="18.75" x14ac:dyDescent="0.3">
      <c r="A176" s="8"/>
      <c r="B176" s="8"/>
      <c r="C176" s="9"/>
      <c r="D176" s="5"/>
      <c r="E176" s="5"/>
      <c r="F176" s="5"/>
      <c r="G176" s="5"/>
      <c r="H176" s="2"/>
    </row>
    <row r="177" spans="1:8" x14ac:dyDescent="0.2">
      <c r="A177" s="3"/>
      <c r="B177" s="3"/>
      <c r="C177" s="2"/>
      <c r="H177" s="2"/>
    </row>
    <row r="178" spans="1:8" x14ac:dyDescent="0.2">
      <c r="A178" s="3"/>
      <c r="B178" s="3"/>
      <c r="C178" s="2"/>
      <c r="H178" s="2"/>
    </row>
    <row r="179" spans="1:8" x14ac:dyDescent="0.2">
      <c r="A179" s="3"/>
      <c r="B179" s="3"/>
      <c r="C179" s="2"/>
      <c r="H179" s="2"/>
    </row>
    <row r="180" spans="1:8" x14ac:dyDescent="0.2">
      <c r="A180" s="3"/>
      <c r="B180" s="3"/>
      <c r="C180" s="2"/>
      <c r="H180" s="2"/>
    </row>
    <row r="181" spans="1:8" x14ac:dyDescent="0.2">
      <c r="A181" s="3"/>
      <c r="B181" s="3"/>
      <c r="C181" s="2"/>
      <c r="H181" s="2"/>
    </row>
    <row r="182" spans="1:8" x14ac:dyDescent="0.2">
      <c r="A182" s="3"/>
      <c r="B182" s="3"/>
      <c r="C182" s="2"/>
      <c r="H182" s="2"/>
    </row>
    <row r="183" spans="1:8" x14ac:dyDescent="0.2">
      <c r="A183" s="3"/>
      <c r="B183" s="3"/>
      <c r="C183" s="2"/>
      <c r="H183" s="2"/>
    </row>
    <row r="184" spans="1:8" x14ac:dyDescent="0.2">
      <c r="A184" s="3"/>
      <c r="B184" s="3"/>
      <c r="C184" s="2"/>
      <c r="H184" s="2"/>
    </row>
    <row r="185" spans="1:8" x14ac:dyDescent="0.2">
      <c r="A185" s="3"/>
      <c r="B185" s="3"/>
      <c r="C185" s="2"/>
      <c r="H185" s="2"/>
    </row>
    <row r="186" spans="1:8" x14ac:dyDescent="0.2">
      <c r="A186" s="3"/>
      <c r="B186" s="3"/>
      <c r="C186" s="2"/>
      <c r="H186" s="2"/>
    </row>
    <row r="187" spans="1:8" x14ac:dyDescent="0.2">
      <c r="A187" s="3"/>
      <c r="B187" s="3"/>
      <c r="C187" s="2"/>
      <c r="H187" s="2"/>
    </row>
    <row r="188" spans="1:8" x14ac:dyDescent="0.2">
      <c r="A188" s="3"/>
      <c r="B188" s="3"/>
      <c r="C188" s="2"/>
      <c r="H188" s="2"/>
    </row>
    <row r="189" spans="1:8" x14ac:dyDescent="0.2">
      <c r="A189" s="3"/>
      <c r="B189" s="3"/>
      <c r="C189" s="2"/>
      <c r="H189" s="2"/>
    </row>
    <row r="190" spans="1:8" x14ac:dyDescent="0.2">
      <c r="A190" s="3"/>
      <c r="B190" s="3"/>
      <c r="C190" s="2"/>
      <c r="H190" s="2"/>
    </row>
    <row r="191" spans="1:8" x14ac:dyDescent="0.2">
      <c r="A191" s="3"/>
      <c r="B191" s="3"/>
      <c r="C191" s="2"/>
      <c r="H191" s="2"/>
    </row>
    <row r="192" spans="1:8" x14ac:dyDescent="0.2">
      <c r="A192" s="3"/>
      <c r="B192" s="3"/>
      <c r="C192" s="2"/>
      <c r="H192" s="2"/>
    </row>
    <row r="193" spans="1:8" x14ac:dyDescent="0.2">
      <c r="A193" s="3"/>
      <c r="B193" s="3"/>
      <c r="C193" s="2"/>
      <c r="H193" s="2"/>
    </row>
    <row r="194" spans="1:8" x14ac:dyDescent="0.2">
      <c r="A194" s="3"/>
      <c r="B194" s="3"/>
      <c r="C194" s="2"/>
      <c r="H194" s="2"/>
    </row>
    <row r="195" spans="1:8" x14ac:dyDescent="0.2">
      <c r="A195" s="3"/>
      <c r="B195" s="3"/>
      <c r="C195" s="2"/>
      <c r="H195" s="2"/>
    </row>
    <row r="196" spans="1:8" x14ac:dyDescent="0.2">
      <c r="A196" s="3"/>
      <c r="B196" s="3"/>
      <c r="C196" s="2"/>
      <c r="H196" s="2"/>
    </row>
    <row r="197" spans="1:8" x14ac:dyDescent="0.2">
      <c r="A197" s="3"/>
      <c r="B197" s="3"/>
      <c r="C197" s="2"/>
      <c r="H197" s="2"/>
    </row>
    <row r="198" spans="1:8" x14ac:dyDescent="0.2">
      <c r="A198" s="3"/>
      <c r="B198" s="3"/>
      <c r="C198" s="2"/>
      <c r="H198" s="2"/>
    </row>
    <row r="199" spans="1:8" x14ac:dyDescent="0.2">
      <c r="A199" s="3"/>
      <c r="B199" s="3"/>
      <c r="C199" s="2"/>
      <c r="H199" s="2"/>
    </row>
    <row r="200" spans="1:8" x14ac:dyDescent="0.2">
      <c r="A200" s="3"/>
      <c r="B200" s="3"/>
      <c r="C200" s="2"/>
      <c r="H200" s="2"/>
    </row>
    <row r="201" spans="1:8" x14ac:dyDescent="0.2">
      <c r="A201" s="3"/>
      <c r="B201" s="3"/>
      <c r="C201" s="2"/>
      <c r="H201" s="2"/>
    </row>
    <row r="202" spans="1:8" x14ac:dyDescent="0.2">
      <c r="A202" s="3"/>
      <c r="B202" s="3"/>
      <c r="C202" s="2"/>
      <c r="H202" s="2"/>
    </row>
    <row r="203" spans="1:8" x14ac:dyDescent="0.2">
      <c r="A203" s="3"/>
      <c r="B203" s="3"/>
      <c r="C203" s="2"/>
      <c r="H203" s="2"/>
    </row>
    <row r="204" spans="1:8" x14ac:dyDescent="0.2">
      <c r="A204" s="3"/>
      <c r="B204" s="3"/>
      <c r="C204" s="2"/>
      <c r="H204" s="2"/>
    </row>
    <row r="205" spans="1:8" x14ac:dyDescent="0.2">
      <c r="A205" s="3"/>
      <c r="B205" s="3"/>
      <c r="C205" s="2"/>
      <c r="H205" s="2"/>
    </row>
    <row r="206" spans="1:8" x14ac:dyDescent="0.2">
      <c r="A206" s="3"/>
      <c r="B206" s="3"/>
      <c r="C206" s="2"/>
      <c r="H206" s="2"/>
    </row>
    <row r="207" spans="1:8" x14ac:dyDescent="0.2">
      <c r="A207" s="3"/>
      <c r="B207" s="3"/>
      <c r="C207" s="2"/>
    </row>
    <row r="208" spans="1:8" x14ac:dyDescent="0.2">
      <c r="A208" s="3"/>
      <c r="B208" s="3"/>
      <c r="C208" s="2"/>
    </row>
    <row r="209" spans="1:3" x14ac:dyDescent="0.2">
      <c r="A209" s="3"/>
      <c r="B209" s="3"/>
      <c r="C209" s="2"/>
    </row>
    <row r="210" spans="1:3" x14ac:dyDescent="0.2">
      <c r="A210" s="3"/>
      <c r="B210" s="3"/>
      <c r="C210" s="2"/>
    </row>
    <row r="211" spans="1:3" x14ac:dyDescent="0.2">
      <c r="A211" s="3"/>
      <c r="B211" s="3"/>
      <c r="C211" s="2"/>
    </row>
    <row r="212" spans="1:3" x14ac:dyDescent="0.2">
      <c r="A212" s="3"/>
      <c r="B212" s="3"/>
      <c r="C212" s="2"/>
    </row>
    <row r="213" spans="1:3" x14ac:dyDescent="0.2">
      <c r="A213" s="3"/>
      <c r="B213" s="3"/>
      <c r="C213" s="2"/>
    </row>
    <row r="214" spans="1:3" x14ac:dyDescent="0.2">
      <c r="A214" s="3"/>
      <c r="B214" s="3"/>
      <c r="C214" s="2"/>
    </row>
    <row r="215" spans="1:3" x14ac:dyDescent="0.2">
      <c r="A215" s="3"/>
      <c r="B215" s="3"/>
      <c r="C215" s="2"/>
    </row>
    <row r="216" spans="1:3" x14ac:dyDescent="0.2">
      <c r="A216" s="3"/>
      <c r="B216" s="3"/>
      <c r="C216" s="2"/>
    </row>
    <row r="217" spans="1:3" x14ac:dyDescent="0.2">
      <c r="A217" s="3"/>
      <c r="B217" s="3"/>
      <c r="C217" s="2"/>
    </row>
    <row r="218" spans="1:3" x14ac:dyDescent="0.2">
      <c r="A218" s="3"/>
      <c r="B218" s="3"/>
      <c r="C218" s="2"/>
    </row>
    <row r="219" spans="1:3" x14ac:dyDescent="0.2">
      <c r="A219" s="3"/>
      <c r="B219" s="3"/>
      <c r="C219" s="2"/>
    </row>
    <row r="220" spans="1:3" x14ac:dyDescent="0.2">
      <c r="A220" s="3"/>
      <c r="B220" s="3"/>
      <c r="C220" s="2"/>
    </row>
    <row r="221" spans="1:3" x14ac:dyDescent="0.2">
      <c r="A221" s="3"/>
      <c r="B221" s="3"/>
      <c r="C221" s="2"/>
    </row>
    <row r="222" spans="1:3" x14ac:dyDescent="0.2">
      <c r="A222" s="3"/>
      <c r="B222" s="3"/>
      <c r="C222" s="2"/>
    </row>
    <row r="223" spans="1:3" x14ac:dyDescent="0.2">
      <c r="A223" s="3"/>
      <c r="B223" s="3"/>
      <c r="C223" s="2"/>
    </row>
    <row r="224" spans="1:3" x14ac:dyDescent="0.2">
      <c r="A224" s="3"/>
      <c r="B224" s="3"/>
      <c r="C224" s="2"/>
    </row>
    <row r="225" spans="1:3" x14ac:dyDescent="0.2">
      <c r="A225" s="3"/>
      <c r="B225" s="3"/>
      <c r="C225" s="2"/>
    </row>
    <row r="226" spans="1:3" x14ac:dyDescent="0.2">
      <c r="A226" s="3"/>
      <c r="B226" s="3"/>
      <c r="C226" s="2"/>
    </row>
    <row r="227" spans="1:3" x14ac:dyDescent="0.2">
      <c r="A227" s="3"/>
      <c r="B227" s="3"/>
      <c r="C227" s="2"/>
    </row>
    <row r="228" spans="1:3" x14ac:dyDescent="0.2">
      <c r="A228" s="3"/>
      <c r="B228" s="3"/>
      <c r="C228" s="2"/>
    </row>
    <row r="229" spans="1:3" x14ac:dyDescent="0.2">
      <c r="A229" s="3"/>
      <c r="B229" s="3"/>
      <c r="C229" s="2"/>
    </row>
    <row r="230" spans="1:3" x14ac:dyDescent="0.2">
      <c r="A230" s="3"/>
      <c r="B230" s="3"/>
      <c r="C230" s="2"/>
    </row>
    <row r="231" spans="1:3" x14ac:dyDescent="0.2">
      <c r="A231" s="3"/>
      <c r="B231" s="3"/>
      <c r="C231" s="2"/>
    </row>
    <row r="232" spans="1:3" x14ac:dyDescent="0.2">
      <c r="A232" s="3"/>
      <c r="B232" s="3"/>
      <c r="C232" s="2"/>
    </row>
    <row r="233" spans="1:3" x14ac:dyDescent="0.2">
      <c r="A233" s="3"/>
      <c r="B233" s="3"/>
      <c r="C233" s="2"/>
    </row>
    <row r="234" spans="1:3" x14ac:dyDescent="0.2">
      <c r="A234" s="3"/>
      <c r="B234" s="3"/>
      <c r="C234" s="2"/>
    </row>
    <row r="235" spans="1:3" x14ac:dyDescent="0.2">
      <c r="A235" s="3"/>
      <c r="B235" s="3"/>
      <c r="C235" s="2"/>
    </row>
    <row r="236" spans="1:3" x14ac:dyDescent="0.2">
      <c r="A236" s="3"/>
      <c r="B236" s="3"/>
      <c r="C236" s="2"/>
    </row>
    <row r="237" spans="1:3" x14ac:dyDescent="0.2">
      <c r="A237" s="3"/>
      <c r="B237" s="3"/>
      <c r="C237" s="2"/>
    </row>
    <row r="238" spans="1:3" x14ac:dyDescent="0.2">
      <c r="A238" s="3"/>
      <c r="B238" s="3"/>
      <c r="C238" s="2"/>
    </row>
    <row r="239" spans="1:3" x14ac:dyDescent="0.2">
      <c r="A239" s="3"/>
      <c r="B239" s="3"/>
      <c r="C239" s="2"/>
    </row>
    <row r="240" spans="1:3" x14ac:dyDescent="0.2">
      <c r="A240" s="3"/>
      <c r="B240" s="3"/>
      <c r="C240" s="2"/>
    </row>
    <row r="241" spans="1:2" x14ac:dyDescent="0.2">
      <c r="A241" s="3"/>
      <c r="B241" s="3"/>
    </row>
    <row r="242" spans="1:2" x14ac:dyDescent="0.2">
      <c r="A242" s="3"/>
      <c r="B242" s="3"/>
    </row>
    <row r="243" spans="1:2" x14ac:dyDescent="0.2">
      <c r="A243" s="3"/>
      <c r="B243" s="3"/>
    </row>
    <row r="244" spans="1:2" x14ac:dyDescent="0.2">
      <c r="A244" s="3"/>
      <c r="B244" s="3"/>
    </row>
    <row r="245" spans="1:2" x14ac:dyDescent="0.2">
      <c r="A245" s="3"/>
      <c r="B245" s="3"/>
    </row>
    <row r="246" spans="1:2" x14ac:dyDescent="0.2">
      <c r="A246" s="3"/>
      <c r="B246" s="3"/>
    </row>
    <row r="247" spans="1:2" x14ac:dyDescent="0.2">
      <c r="A247" s="3"/>
      <c r="B247" s="3"/>
    </row>
    <row r="248" spans="1:2" x14ac:dyDescent="0.2">
      <c r="A248" s="3"/>
      <c r="B248" s="3"/>
    </row>
    <row r="249" spans="1:2" x14ac:dyDescent="0.2">
      <c r="A249" s="3"/>
      <c r="B249" s="3"/>
    </row>
    <row r="250" spans="1:2" x14ac:dyDescent="0.2">
      <c r="A250" s="3"/>
      <c r="B250" s="3"/>
    </row>
    <row r="251" spans="1:2" x14ac:dyDescent="0.2">
      <c r="A251" s="3"/>
      <c r="B251" s="3"/>
    </row>
    <row r="252" spans="1:2" x14ac:dyDescent="0.2">
      <c r="A252" s="3"/>
      <c r="B252" s="3"/>
    </row>
    <row r="253" spans="1:2" x14ac:dyDescent="0.2">
      <c r="A253" s="3"/>
      <c r="B253" s="3"/>
    </row>
    <row r="254" spans="1:2" x14ac:dyDescent="0.2">
      <c r="A254" s="3"/>
      <c r="B254" s="3"/>
    </row>
    <row r="255" spans="1:2" x14ac:dyDescent="0.2">
      <c r="A255" s="3"/>
      <c r="B255" s="3"/>
    </row>
    <row r="256" spans="1:2" x14ac:dyDescent="0.2">
      <c r="A256" s="3"/>
      <c r="B256" s="3"/>
    </row>
    <row r="257" spans="1:2" x14ac:dyDescent="0.2">
      <c r="A257" s="3"/>
      <c r="B257" s="3"/>
    </row>
    <row r="258" spans="1:2" x14ac:dyDescent="0.2">
      <c r="A258" s="3"/>
      <c r="B258" s="3"/>
    </row>
    <row r="259" spans="1:2" x14ac:dyDescent="0.2">
      <c r="A259" s="3"/>
      <c r="B259" s="3"/>
    </row>
    <row r="260" spans="1:2" x14ac:dyDescent="0.2">
      <c r="A260" s="3"/>
      <c r="B260" s="3"/>
    </row>
    <row r="261" spans="1:2" x14ac:dyDescent="0.2">
      <c r="A261" s="3"/>
      <c r="B261" s="3"/>
    </row>
    <row r="262" spans="1:2" x14ac:dyDescent="0.2">
      <c r="A262" s="3"/>
      <c r="B262" s="3"/>
    </row>
    <row r="263" spans="1:2" x14ac:dyDescent="0.2">
      <c r="A263" s="3"/>
      <c r="B263" s="3"/>
    </row>
    <row r="264" spans="1:2" x14ac:dyDescent="0.2">
      <c r="A264" s="3"/>
      <c r="B264" s="3"/>
    </row>
    <row r="265" spans="1:2" x14ac:dyDescent="0.2">
      <c r="A265" s="3"/>
      <c r="B265" s="3"/>
    </row>
    <row r="266" spans="1:2" x14ac:dyDescent="0.2">
      <c r="A266" s="3"/>
      <c r="B266" s="3"/>
    </row>
    <row r="267" spans="1:2" x14ac:dyDescent="0.2">
      <c r="A267" s="3"/>
      <c r="B267" s="3"/>
    </row>
    <row r="268" spans="1:2" x14ac:dyDescent="0.2">
      <c r="A268" s="3"/>
      <c r="B268" s="3"/>
    </row>
    <row r="269" spans="1:2" x14ac:dyDescent="0.2">
      <c r="A269" s="3"/>
      <c r="B269" s="3"/>
    </row>
    <row r="270" spans="1:2" x14ac:dyDescent="0.2">
      <c r="A270" s="3"/>
      <c r="B270" s="3"/>
    </row>
    <row r="271" spans="1:2" x14ac:dyDescent="0.2">
      <c r="A271" s="3"/>
      <c r="B271" s="3"/>
    </row>
    <row r="272" spans="1:2" x14ac:dyDescent="0.2">
      <c r="A272" s="3"/>
      <c r="B272" s="3"/>
    </row>
    <row r="273" spans="1:2" x14ac:dyDescent="0.2">
      <c r="A273" s="3"/>
      <c r="B273" s="3"/>
    </row>
    <row r="274" spans="1:2" x14ac:dyDescent="0.2">
      <c r="A274" s="3"/>
      <c r="B274" s="3"/>
    </row>
    <row r="275" spans="1:2" x14ac:dyDescent="0.2">
      <c r="A275" s="3"/>
      <c r="B275" s="3"/>
    </row>
    <row r="276" spans="1:2" x14ac:dyDescent="0.2">
      <c r="A276" s="3"/>
      <c r="B276" s="3"/>
    </row>
    <row r="277" spans="1:2" x14ac:dyDescent="0.2">
      <c r="A277" s="3"/>
      <c r="B277" s="3"/>
    </row>
  </sheetData>
  <mergeCells count="8">
    <mergeCell ref="A163:C163"/>
    <mergeCell ref="A4:F4"/>
    <mergeCell ref="C7:C8"/>
    <mergeCell ref="D7:D8"/>
    <mergeCell ref="E7:E8"/>
    <mergeCell ref="F7:F8"/>
    <mergeCell ref="A7:A8"/>
    <mergeCell ref="B7:B8"/>
  </mergeCells>
  <phoneticPr fontId="0" type="noConversion"/>
  <pageMargins left="0.62992125984251968" right="0.39370078740157483" top="0.78740157480314965" bottom="0.62992125984251968" header="0.51181102362204722" footer="0.27559055118110237"/>
  <pageSetup paperSize="9" scale="68" orientation="portrait" r:id="rId1"/>
  <headerFooter differentFirst="1" alignWithMargins="0">
    <oddHeader xml:space="preserve">&amp;C&amp;"Times New Roman,курсив"&amp;14&amp;P&amp;R&amp;"Times New Roman,курсив"&amp;16Продовження додатка 1  
      </oddHeader>
  </headerFooter>
  <rowBreaks count="1" manualBreakCount="1">
    <brk id="1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1</vt:lpstr>
      <vt:lpstr>'додаток 1'!Заголовки_для_печати</vt:lpstr>
      <vt:lpstr>'додаток 1'!Область_печати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org301</cp:lastModifiedBy>
  <cp:lastPrinted>2018-10-16T12:39:14Z</cp:lastPrinted>
  <dcterms:created xsi:type="dcterms:W3CDTF">2005-04-08T06:14:05Z</dcterms:created>
  <dcterms:modified xsi:type="dcterms:W3CDTF">2018-10-17T09:05:48Z</dcterms:modified>
</cp:coreProperties>
</file>