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40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(3)'!$A$1:$J$74</definedName>
  </definedNames>
  <calcPr calcId="145621" iterateDelta="1E-4"/>
</workbook>
</file>

<file path=xl/calcChain.xml><?xml version="1.0" encoding="utf-8"?>
<calcChain xmlns="http://schemas.openxmlformats.org/spreadsheetml/2006/main">
  <c r="J20" i="3" l="1"/>
  <c r="J55" i="3" l="1"/>
  <c r="I57" i="3"/>
  <c r="H57" i="3"/>
  <c r="G57" i="3"/>
  <c r="I23" i="3"/>
  <c r="J57" i="3" l="1"/>
  <c r="I47" i="3"/>
  <c r="I34" i="3" l="1"/>
  <c r="J33" i="3"/>
  <c r="H34" i="3"/>
  <c r="G34" i="3"/>
  <c r="I63" i="3" l="1"/>
  <c r="I72" i="3" s="1"/>
  <c r="I62" i="3"/>
  <c r="J59" i="3" l="1"/>
  <c r="J13" i="3"/>
  <c r="I67" i="3" l="1"/>
  <c r="I35" i="3"/>
  <c r="H54" i="3" l="1"/>
  <c r="G54" i="3"/>
  <c r="J53" i="3"/>
  <c r="J52" i="3"/>
  <c r="J51" i="3"/>
  <c r="I54" i="3"/>
  <c r="J54" i="3" l="1"/>
  <c r="H23" i="3"/>
  <c r="I22" i="3" l="1"/>
  <c r="G22" i="3"/>
  <c r="H40" i="3" l="1"/>
  <c r="I42" i="3"/>
  <c r="H42" i="3"/>
  <c r="I15" i="3" l="1"/>
  <c r="I21" i="3" s="1"/>
  <c r="H15" i="3"/>
  <c r="H19" i="3" l="1"/>
  <c r="H66" i="3" l="1"/>
  <c r="J66" i="3" l="1"/>
  <c r="J67" i="3" s="1"/>
  <c r="H67" i="3"/>
  <c r="H63" i="3" l="1"/>
  <c r="H60" i="3" l="1"/>
  <c r="H12" i="3" l="1"/>
  <c r="H22" i="3" l="1"/>
  <c r="J22" i="3" s="1"/>
  <c r="J44" i="3"/>
  <c r="J43" i="3"/>
  <c r="H72" i="3"/>
  <c r="G72" i="3"/>
  <c r="F69" i="3"/>
  <c r="I65" i="3"/>
  <c r="H65" i="3"/>
  <c r="G65" i="3"/>
  <c r="J64" i="3"/>
  <c r="J65" i="3" s="1"/>
  <c r="J63" i="3"/>
  <c r="H62" i="3"/>
  <c r="G62" i="3"/>
  <c r="J61" i="3"/>
  <c r="J60" i="3"/>
  <c r="J58" i="3"/>
  <c r="G49" i="3"/>
  <c r="G50" i="3" s="1"/>
  <c r="J48" i="3"/>
  <c r="I50" i="3"/>
  <c r="H47" i="3"/>
  <c r="H50" i="3" s="1"/>
  <c r="I46" i="3"/>
  <c r="H46" i="3"/>
  <c r="J45" i="3"/>
  <c r="J42" i="3"/>
  <c r="J41" i="3"/>
  <c r="G40" i="3"/>
  <c r="G46" i="3" s="1"/>
  <c r="I39" i="3"/>
  <c r="H39" i="3"/>
  <c r="G39" i="3"/>
  <c r="J38" i="3"/>
  <c r="J37" i="3"/>
  <c r="G36" i="3"/>
  <c r="I36" i="3"/>
  <c r="H35" i="3"/>
  <c r="J32" i="3"/>
  <c r="J31" i="3"/>
  <c r="J30" i="3"/>
  <c r="J29" i="3"/>
  <c r="I28" i="3"/>
  <c r="I69" i="3" s="1"/>
  <c r="H28" i="3"/>
  <c r="G28" i="3"/>
  <c r="B28" i="3"/>
  <c r="B34" i="3" s="1"/>
  <c r="B36" i="3" s="1"/>
  <c r="B46" i="3" s="1"/>
  <c r="J27" i="3"/>
  <c r="J26" i="3"/>
  <c r="J25" i="3"/>
  <c r="I24" i="3"/>
  <c r="I70" i="3" s="1"/>
  <c r="H24" i="3"/>
  <c r="H70" i="3" s="1"/>
  <c r="G23" i="3"/>
  <c r="J23" i="3" s="1"/>
  <c r="I71" i="3"/>
  <c r="G71" i="3"/>
  <c r="G21" i="3"/>
  <c r="J19" i="3"/>
  <c r="J18" i="3"/>
  <c r="H17" i="3"/>
  <c r="J17" i="3" s="1"/>
  <c r="H16" i="3"/>
  <c r="J15" i="3"/>
  <c r="J14" i="3"/>
  <c r="J12" i="3"/>
  <c r="J11" i="3"/>
  <c r="J72" i="3" l="1"/>
  <c r="H71" i="3"/>
  <c r="J34" i="3"/>
  <c r="G69" i="3"/>
  <c r="I68" i="3"/>
  <c r="J71" i="3"/>
  <c r="G24" i="3"/>
  <c r="G70" i="3" s="1"/>
  <c r="J24" i="3"/>
  <c r="J70" i="3" s="1"/>
  <c r="J35" i="3"/>
  <c r="H21" i="3"/>
  <c r="J62" i="3"/>
  <c r="J28" i="3"/>
  <c r="H36" i="3"/>
  <c r="J39" i="3"/>
  <c r="B50" i="3"/>
  <c r="B39" i="3"/>
  <c r="J16" i="3"/>
  <c r="J21" i="3" s="1"/>
  <c r="J40" i="3"/>
  <c r="J46" i="3" s="1"/>
  <c r="J49" i="3"/>
  <c r="J47" i="3"/>
  <c r="J50" i="3" l="1"/>
  <c r="G68" i="3"/>
  <c r="H69" i="3"/>
  <c r="H68" i="3" s="1"/>
  <c r="B62" i="3"/>
  <c r="F68" i="3" s="1"/>
  <c r="B54" i="3"/>
  <c r="J36" i="3"/>
  <c r="J69" i="3" s="1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J12" i="2"/>
  <c r="J11" i="2"/>
  <c r="J61" i="2"/>
  <c r="G60" i="2"/>
  <c r="J10" i="2"/>
  <c r="N5" i="2"/>
  <c r="N4" i="2"/>
  <c r="N3" i="2"/>
  <c r="J68" i="3" l="1"/>
  <c r="H19" i="2"/>
  <c r="H59" i="2" s="1"/>
  <c r="H58" i="2" s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J30" i="2"/>
  <c r="J29" i="2"/>
  <c r="J13" i="2"/>
  <c r="J19" i="2" s="1"/>
  <c r="J43" i="2"/>
  <c r="J46" i="2" s="1"/>
  <c r="J59" i="2" l="1"/>
  <c r="J60" i="2"/>
  <c r="J58" i="2" l="1"/>
</calcChain>
</file>

<file path=xl/sharedStrings.xml><?xml version="1.0" encoding="utf-8"?>
<sst xmlns="http://schemas.openxmlformats.org/spreadsheetml/2006/main" count="343" uniqueCount="101">
  <si>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</si>
  <si>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</si>
  <si>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</si>
  <si>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</si>
  <si>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</si>
  <si>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</si>
  <si>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</si>
  <si>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</si>
  <si>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</si>
  <si>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</si>
  <si>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</si>
  <si>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</si>
  <si>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</si>
  <si>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</si>
  <si>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</si>
  <si>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</si>
  <si>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</si>
  <si>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</si>
  <si>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</si>
  <si>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</si>
  <si>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</si>
  <si>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</si>
  <si>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</si>
  <si>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</si>
  <si>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</si>
  <si>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</si>
  <si>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</si>
  <si>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</si>
  <si>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</si>
  <si>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</si>
  <si>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</si>
  <si>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</si>
  <si>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</si>
  <si>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</si>
  <si>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</si>
  <si>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</si>
  <si>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</si>
  <si>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</si>
  <si>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</si>
  <si>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</si>
  <si>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</si>
  <si>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</si>
  <si>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</si>
  <si>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</si>
  <si>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</si>
  <si>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</si>
  <si>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</si>
  <si>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</si>
  <si>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</si>
  <si>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</si>
  <si>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</si>
  <si>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</si>
  <si>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</si>
  <si>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</si>
  <si>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</si>
  <si>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</si>
  <si>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</si>
  <si>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</si>
  <si>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</si>
  <si>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</si>
  <si>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</si>
  <si>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</si>
  <si>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</si>
  <si>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</si>
  <si>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</si>
  <si>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</si>
  <si>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</si>
  <si>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</si>
  <si>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</si>
  <si>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</si>
  <si>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</si>
  <si>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Заходи з благоустрою</t>
  </si>
  <si>
    <t>Перелік заходів Програми </t>
  </si>
  <si>
    <t>Відшкодування за рішенням суду</t>
  </si>
  <si>
    <r>
      <t>Утримання, поточний, капітальний ремонти, реконструкція, будівництво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</si>
  <si>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Поповнення статутного капіталу для виконання робіт з капітального ремонту, реконструкції</t>
  </si>
  <si>
    <t>Заходи поводження з безпритульними тваринами</t>
  </si>
  <si>
    <t>Заходи, пов'язані з діяльністю у сфері житлово-комунального господарства комунального підприємства "Центр поводження з тваринами" Криворізької міської ради</t>
  </si>
  <si>
    <t>Поповнення статутного капіталу для виконання капітального ремонту та реконструкції</t>
  </si>
  <si>
    <t>Департамент розвитку інфраструктури міста виконкому Криво-різької міської ради - головний розпоряд-ник, комунальне підприємство "Кривбасводоканал"- одержувач коштів</t>
  </si>
  <si>
    <t>Департамент розвитку інфраструктури міста виконкому Криво-різької міської ради</t>
  </si>
  <si>
    <t>Департамент розвитку інфраструктури міста виконкому Криво-різької міської ради - головний розпорядник, комунальне підприємство "Центр поводження з тваринами"Криворі -зької міської ради- одержувач коштів</t>
  </si>
  <si>
    <t>Департамент розвитку інфраструктури міста виконкому Криво-різької міської ради - головний розпорядник, комунальне підприємство "Кривбасводоканал" - одержувач коштів</t>
  </si>
  <si>
    <t>Поповнення статутного капіталу на придбання техніки та обладнання, предметів довгострокового користування, нематеріальних активів</t>
  </si>
  <si>
    <t xml:space="preserve">Послуги з приєднання електроустановок  до електричних мереж </t>
  </si>
  <si>
    <t xml:space="preserve">Капітальний ремонт об'єктів (елементів) благоустрою </t>
  </si>
  <si>
    <t>Придбання та встановлення об'єктів (елементів) благоустрою, дитячих, спортивних  та інших майданчиків, малих архітектурних форм</t>
  </si>
  <si>
    <t>Придбання та встановлення об'єктів (елементів)</t>
  </si>
  <si>
    <t>Департамент розвитку інфраструктури міста виконкому Криво-різької міської ради - головний розпорядник, комунальне підприємство "Ритуал Сервіс Плюс" КМР- одержувач коштів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</si>
  <si>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</si>
  <si>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Криво-різької міської ради -головний розпорядник, комунальне підприємство "Сансервіс" КМР - одержувачі коштів</t>
  </si>
  <si>
    <t>Заходи, пов'язані з економічною діяльністю комунального підприємства "Сансервіс" КМР</t>
  </si>
  <si>
    <t>Витрати пов'язані із судовими процесами</t>
  </si>
  <si>
    <t>Заходи, пов'язані з економічною діяльністю комунального підприємства "Парк культури і відпочинку імені Богдана Хмельницького" КМР</t>
  </si>
  <si>
    <t xml:space="preserve">Субвенція з міського бюджету районним у місті бюджетам на фінансування проектів-переможців конкурсу місцевого розвитку "Громадський бюджет" </t>
  </si>
  <si>
    <t>Обладнання та придмети довгострокового користування</t>
  </si>
  <si>
    <t>Придбання спеціалізованої техніки та обладнання</t>
  </si>
  <si>
    <t>Департамент розвитку інфраструктури міста виконкому Криво-різької міської ради - головний розпорядник, комунальне підприємство "Парк культури і відпочинку імені Богдана Хмельницького" КМР - одержувач коштів</t>
  </si>
  <si>
    <t>усього</t>
  </si>
  <si>
    <t>Заходи з благоустрою (комплекс земляних робіт /заходів/)</t>
  </si>
  <si>
    <t xml:space="preserve">  30.01.2019 №3431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</si>
</sst>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0"/>
  </numFmts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  <font>
      <sz val="16"/>
      <name val="Arial Cyr"/>
      <charset val="204"/>
    </font>
    <font>
      <i/>
      <sz val="22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b/>
      <i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43" fontId="7" fillId="0" borderId="0" applyFont="0" applyFill="0" applyBorder="0" applyAlignment="0" applyProtection="0"/>
  </cellStyleXfs>
  <cellXfs count="401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37" xfId="0" applyFont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3" xfId="0" applyFont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23" fillId="2" borderId="0" xfId="1" applyFont="1" applyFill="1" applyBorder="1" applyAlignment="1">
      <alignment horizontal="left"/>
    </xf>
    <xf numFmtId="4" fontId="29" fillId="0" borderId="0" xfId="0" applyNumberFormat="1" applyFont="1"/>
    <xf numFmtId="164" fontId="29" fillId="0" borderId="0" xfId="0" applyNumberFormat="1" applyFont="1"/>
    <xf numFmtId="0" fontId="0" fillId="0" borderId="0" xfId="0" applyFill="1"/>
    <xf numFmtId="0" fontId="15" fillId="0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 wrapText="1"/>
    </xf>
    <xf numFmtId="0" fontId="15" fillId="0" borderId="23" xfId="0" applyNumberFormat="1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vertical="top" wrapText="1"/>
    </xf>
    <xf numFmtId="0" fontId="20" fillId="0" borderId="5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42" xfId="0" applyFont="1" applyFill="1" applyBorder="1" applyAlignment="1">
      <alignment horizontal="left" vertical="top" wrapText="1"/>
    </xf>
    <xf numFmtId="0" fontId="15" fillId="0" borderId="44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9" fillId="0" borderId="37" xfId="0" applyFont="1" applyFill="1" applyBorder="1" applyAlignment="1">
      <alignment vertical="top" wrapText="1"/>
    </xf>
    <xf numFmtId="0" fontId="19" fillId="0" borderId="41" xfId="0" applyFont="1" applyFill="1" applyBorder="1" applyAlignment="1">
      <alignment vertical="top" wrapText="1"/>
    </xf>
    <xf numFmtId="0" fontId="19" fillId="0" borderId="42" xfId="0" applyFont="1" applyFill="1" applyBorder="1" applyAlignment="1">
      <alignment vertical="top" wrapText="1"/>
    </xf>
    <xf numFmtId="0" fontId="20" fillId="0" borderId="31" xfId="0" applyFont="1" applyFill="1" applyBorder="1" applyAlignment="1">
      <alignment vertical="top" wrapText="1"/>
    </xf>
    <xf numFmtId="0" fontId="20" fillId="0" borderId="41" xfId="0" applyFont="1" applyFill="1" applyBorder="1" applyAlignment="1">
      <alignment vertical="top" wrapText="1"/>
    </xf>
    <xf numFmtId="0" fontId="20" fillId="0" borderId="42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49" fontId="15" fillId="0" borderId="1" xfId="0" applyNumberFormat="1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2" xfId="0" applyFont="1" applyFill="1" applyBorder="1" applyAlignment="1">
      <alignment vertical="top" wrapText="1"/>
    </xf>
    <xf numFmtId="0" fontId="15" fillId="0" borderId="3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0" fillId="0" borderId="1" xfId="0" applyFill="1" applyBorder="1"/>
    <xf numFmtId="4" fontId="0" fillId="0" borderId="1" xfId="0" applyNumberFormat="1" applyBorder="1"/>
    <xf numFmtId="0" fontId="0" fillId="0" borderId="1" xfId="0" applyBorder="1"/>
    <xf numFmtId="0" fontId="15" fillId="0" borderId="1" xfId="0" applyFont="1" applyFill="1" applyBorder="1" applyAlignment="1">
      <alignment horizontal="left" vertical="top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4" fontId="15" fillId="0" borderId="3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21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5" fillId="0" borderId="39" xfId="0" applyNumberFormat="1" applyFont="1" applyFill="1" applyBorder="1" applyAlignment="1">
      <alignment horizontal="center" vertical="center" wrapText="1"/>
    </xf>
    <xf numFmtId="4" fontId="14" fillId="0" borderId="2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2" xfId="0" applyFont="1" applyBorder="1" applyAlignment="1">
      <alignment horizontal="center" vertical="center" wrapText="1"/>
    </xf>
    <xf numFmtId="4" fontId="24" fillId="2" borderId="0" xfId="1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4" fontId="15" fillId="0" borderId="21" xfId="0" applyNumberFormat="1" applyFont="1" applyFill="1" applyBorder="1" applyAlignment="1">
      <alignment horizontal="center" vertical="center"/>
    </xf>
    <xf numFmtId="0" fontId="15" fillId="0" borderId="4" xfId="0" applyNumberFormat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 wrapText="1"/>
    </xf>
    <xf numFmtId="0" fontId="19" fillId="0" borderId="41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24" fillId="2" borderId="0" xfId="1" applyFont="1" applyFill="1" applyAlignment="1">
      <alignment horizontal="center" vertical="center" wrapText="1"/>
    </xf>
    <xf numFmtId="4" fontId="14" fillId="0" borderId="37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5" fillId="0" borderId="21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164" fontId="15" fillId="0" borderId="3" xfId="0" applyNumberFormat="1" applyFont="1" applyFill="1" applyBorder="1" applyAlignment="1">
      <alignment horizontal="center" vertical="center" wrapText="1"/>
    </xf>
    <xf numFmtId="164" fontId="14" fillId="0" borderId="3" xfId="0" applyNumberFormat="1" applyFont="1" applyFill="1" applyBorder="1" applyAlignment="1">
      <alignment horizontal="center" vertical="center" wrapText="1"/>
    </xf>
    <xf numFmtId="164" fontId="15" fillId="0" borderId="39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 wrapText="1"/>
    </xf>
    <xf numFmtId="164" fontId="15" fillId="0" borderId="32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21" xfId="0" applyNumberFormat="1" applyFont="1" applyFill="1" applyBorder="1" applyAlignment="1">
      <alignment horizontal="center" vertical="center"/>
    </xf>
    <xf numFmtId="43" fontId="15" fillId="0" borderId="1" xfId="2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21" xfId="0" applyNumberFormat="1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5" fillId="0" borderId="22" xfId="0" applyNumberFormat="1" applyFont="1" applyBorder="1" applyAlignment="1">
      <alignment horizontal="center" vertical="center" wrapText="1"/>
    </xf>
    <xf numFmtId="0" fontId="30" fillId="2" borderId="0" xfId="1" applyFont="1" applyFill="1" applyBorder="1" applyAlignment="1"/>
    <xf numFmtId="0" fontId="31" fillId="2" borderId="0" xfId="1" applyFont="1" applyFill="1" applyBorder="1" applyAlignment="1"/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9" fillId="0" borderId="16" xfId="0" applyFont="1" applyBorder="1" applyAlignment="1">
      <alignment horizontal="left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2" fontId="19" fillId="0" borderId="31" xfId="0" applyNumberFormat="1" applyFont="1" applyFill="1" applyBorder="1" applyAlignment="1">
      <alignment horizontal="left" vertical="top" wrapText="1" shrinkToFit="1"/>
    </xf>
    <xf numFmtId="2" fontId="19" fillId="0" borderId="41" xfId="0" applyNumberFormat="1" applyFont="1" applyFill="1" applyBorder="1" applyAlignment="1">
      <alignment horizontal="left" vertical="top" wrapText="1" shrinkToFit="1"/>
    </xf>
    <xf numFmtId="2" fontId="19" fillId="0" borderId="42" xfId="0" applyNumberFormat="1" applyFont="1" applyFill="1" applyBorder="1" applyAlignment="1">
      <alignment horizontal="left" vertical="top" wrapText="1" shrinkToFi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2" fontId="19" fillId="0" borderId="1" xfId="0" applyNumberFormat="1" applyFont="1" applyFill="1" applyBorder="1" applyAlignment="1">
      <alignment horizontal="left" vertical="top" wrapText="1" shrinkToFit="1"/>
    </xf>
    <xf numFmtId="0" fontId="16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4" fillId="0" borderId="48" xfId="0" applyNumberFormat="1" applyFont="1" applyFill="1" applyBorder="1" applyAlignment="1">
      <alignment horizontal="center" vertical="center" wrapText="1"/>
    </xf>
    <xf numFmtId="4" fontId="14" fillId="0" borderId="37" xfId="0" applyNumberFormat="1" applyFont="1" applyFill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2" fontId="16" fillId="0" borderId="3" xfId="0" applyNumberFormat="1" applyFont="1" applyFill="1" applyBorder="1" applyAlignment="1">
      <alignment horizontal="center" vertical="top" wrapText="1" shrinkToFit="1"/>
    </xf>
    <xf numFmtId="2" fontId="16" fillId="0" borderId="2" xfId="0" applyNumberFormat="1" applyFont="1" applyFill="1" applyBorder="1" applyAlignment="1">
      <alignment horizontal="center" vertical="top" wrapText="1" shrinkToFit="1"/>
    </xf>
    <xf numFmtId="2" fontId="15" fillId="0" borderId="3" xfId="0" applyNumberFormat="1" applyFont="1" applyFill="1" applyBorder="1" applyAlignment="1">
      <alignment horizontal="left" vertical="top" wrapText="1" shrinkToFit="1"/>
    </xf>
    <xf numFmtId="2" fontId="19" fillId="0" borderId="2" xfId="0" applyNumberFormat="1" applyFont="1" applyFill="1" applyBorder="1" applyAlignment="1">
      <alignment horizontal="left" vertical="top" wrapText="1" shrinkToFit="1"/>
    </xf>
    <xf numFmtId="2" fontId="15" fillId="0" borderId="3" xfId="0" applyNumberFormat="1" applyFont="1" applyFill="1" applyBorder="1" applyAlignment="1">
      <alignment horizontal="center" vertical="center" wrapText="1" shrinkToFit="1"/>
    </xf>
    <xf numFmtId="2" fontId="15" fillId="0" borderId="2" xfId="0" applyNumberFormat="1" applyFont="1" applyFill="1" applyBorder="1" applyAlignment="1">
      <alignment horizontal="center" vertical="center" wrapText="1" shrinkToFit="1"/>
    </xf>
    <xf numFmtId="2" fontId="15" fillId="0" borderId="2" xfId="0" applyNumberFormat="1" applyFont="1" applyFill="1" applyBorder="1" applyAlignment="1">
      <alignment horizontal="left" vertical="top" wrapText="1" shrinkToFit="1"/>
    </xf>
    <xf numFmtId="0" fontId="31" fillId="2" borderId="0" xfId="1" applyFont="1" applyFill="1" applyBorder="1" applyAlignment="1">
      <alignment horizontal="left"/>
    </xf>
    <xf numFmtId="0" fontId="32" fillId="0" borderId="10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38" xfId="0" applyFont="1" applyBorder="1" applyAlignment="1">
      <alignment horizontal="center" vertical="top" wrapText="1"/>
    </xf>
    <xf numFmtId="0" fontId="32" fillId="0" borderId="11" xfId="0" applyFont="1" applyFill="1" applyBorder="1" applyAlignment="1">
      <alignment horizontal="center" vertical="top" wrapText="1"/>
    </xf>
    <xf numFmtId="0" fontId="32" fillId="0" borderId="1" xfId="0" applyFont="1" applyFill="1" applyBorder="1" applyAlignment="1">
      <alignment horizontal="center" vertical="top" wrapText="1"/>
    </xf>
    <xf numFmtId="0" fontId="32" fillId="0" borderId="3" xfId="0" applyFont="1" applyFill="1" applyBorder="1" applyAlignment="1">
      <alignment horizontal="center" vertical="top" wrapText="1"/>
    </xf>
    <xf numFmtId="0" fontId="32" fillId="0" borderId="13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20" xfId="0" applyFont="1" applyFill="1" applyBorder="1" applyAlignment="1">
      <alignment horizontal="center" vertical="top" wrapText="1"/>
    </xf>
    <xf numFmtId="0" fontId="32" fillId="0" borderId="21" xfId="0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horizontal="center" vertical="top" wrapText="1"/>
    </xf>
    <xf numFmtId="0" fontId="33" fillId="0" borderId="3" xfId="0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3" fillId="0" borderId="39" xfId="0" applyFont="1" applyFill="1" applyBorder="1" applyAlignment="1">
      <alignment horizontal="center" vertical="top" wrapText="1"/>
    </xf>
    <xf numFmtId="0" fontId="15" fillId="0" borderId="43" xfId="0" applyFont="1" applyFill="1" applyBorder="1" applyAlignment="1">
      <alignment horizontal="left" vertical="top" wrapText="1"/>
    </xf>
    <xf numFmtId="0" fontId="20" fillId="0" borderId="42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 vertical="top" wrapText="1"/>
    </xf>
    <xf numFmtId="49" fontId="16" fillId="0" borderId="5" xfId="0" applyNumberFormat="1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2" fontId="16" fillId="0" borderId="5" xfId="0" applyNumberFormat="1" applyFont="1" applyFill="1" applyBorder="1" applyAlignment="1">
      <alignment horizontal="center" vertical="top" wrapText="1" shrinkToFit="1"/>
    </xf>
    <xf numFmtId="0" fontId="20" fillId="0" borderId="3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 wrapText="1"/>
    </xf>
    <xf numFmtId="0" fontId="6" fillId="0" borderId="49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top" wrapText="1"/>
    </xf>
    <xf numFmtId="0" fontId="6" fillId="0" borderId="4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5" xfId="0" applyFont="1" applyBorder="1" applyAlignment="1">
      <alignment horizontal="center" vertical="top" wrapText="1"/>
    </xf>
    <xf numFmtId="0" fontId="5" fillId="0" borderId="3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_Рішення Благоустрій листопад" xfId="1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301" t="s">
        <v>58</v>
      </c>
      <c r="H2" s="301"/>
      <c r="I2" s="301"/>
      <c r="J2" s="301"/>
      <c r="K2" s="6"/>
    </row>
    <row r="3" spans="1:14" ht="101.25" customHeight="1" x14ac:dyDescent="0.4">
      <c r="A3" s="302" t="s">
        <v>39</v>
      </c>
      <c r="B3" s="302"/>
      <c r="C3" s="302"/>
      <c r="D3" s="302"/>
      <c r="E3" s="302"/>
      <c r="F3" s="302"/>
      <c r="G3" s="302"/>
      <c r="H3" s="302"/>
      <c r="I3" s="302"/>
      <c r="J3" s="302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303" t="s">
        <v>37</v>
      </c>
      <c r="B5" s="306" t="s">
        <v>0</v>
      </c>
      <c r="C5" s="306" t="s">
        <v>1</v>
      </c>
      <c r="D5" s="309" t="s">
        <v>64</v>
      </c>
      <c r="E5" s="306" t="s">
        <v>2</v>
      </c>
      <c r="F5" s="306" t="s">
        <v>48</v>
      </c>
      <c r="G5" s="306" t="s">
        <v>4</v>
      </c>
      <c r="H5" s="306"/>
      <c r="I5" s="306"/>
      <c r="J5" s="312"/>
      <c r="N5">
        <f>12/0.57</f>
        <v>21.05263157894737</v>
      </c>
    </row>
    <row r="6" spans="1:14" ht="42" customHeight="1" x14ac:dyDescent="0.2">
      <c r="A6" s="304"/>
      <c r="B6" s="307"/>
      <c r="C6" s="307"/>
      <c r="D6" s="310"/>
      <c r="E6" s="307"/>
      <c r="F6" s="307"/>
      <c r="G6" s="307"/>
      <c r="H6" s="307"/>
      <c r="I6" s="307"/>
      <c r="J6" s="313"/>
    </row>
    <row r="7" spans="1:14" ht="14.25" customHeight="1" x14ac:dyDescent="0.2">
      <c r="A7" s="304"/>
      <c r="B7" s="307"/>
      <c r="C7" s="307"/>
      <c r="D7" s="310"/>
      <c r="E7" s="307"/>
      <c r="F7" s="307"/>
      <c r="G7" s="307" t="s">
        <v>11</v>
      </c>
      <c r="H7" s="293" t="s">
        <v>12</v>
      </c>
      <c r="I7" s="293" t="s">
        <v>13</v>
      </c>
      <c r="J7" s="295" t="s">
        <v>34</v>
      </c>
    </row>
    <row r="8" spans="1:14" ht="42" customHeight="1" thickBot="1" x14ac:dyDescent="0.25">
      <c r="A8" s="305"/>
      <c r="B8" s="308"/>
      <c r="C8" s="308"/>
      <c r="D8" s="311"/>
      <c r="E8" s="308"/>
      <c r="F8" s="308"/>
      <c r="G8" s="308"/>
      <c r="H8" s="294"/>
      <c r="I8" s="294"/>
      <c r="J8" s="296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293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97"/>
      <c r="C11" s="116" t="s">
        <v>30</v>
      </c>
      <c r="D11" s="121" t="s">
        <v>7</v>
      </c>
      <c r="E11" s="299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97"/>
      <c r="C12" s="116" t="s">
        <v>26</v>
      </c>
      <c r="D12" s="121" t="s">
        <v>7</v>
      </c>
      <c r="E12" s="299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97"/>
      <c r="C13" s="116" t="s">
        <v>31</v>
      </c>
      <c r="D13" s="121" t="s">
        <v>7</v>
      </c>
      <c r="E13" s="299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98"/>
      <c r="C14" s="104" t="s">
        <v>6</v>
      </c>
      <c r="D14" s="122" t="s">
        <v>7</v>
      </c>
      <c r="E14" s="300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286" t="s">
        <v>47</v>
      </c>
      <c r="B15" s="286"/>
      <c r="C15" s="286"/>
      <c r="D15" s="286"/>
      <c r="E15" s="286"/>
      <c r="F15" s="286"/>
      <c r="G15" s="286"/>
      <c r="H15" s="286"/>
      <c r="I15" s="286"/>
      <c r="J15" s="286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287"/>
      <c r="C17" s="19" t="s">
        <v>25</v>
      </c>
      <c r="D17" s="35" t="s">
        <v>7</v>
      </c>
      <c r="E17" s="277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288"/>
      <c r="C18" s="116" t="s">
        <v>40</v>
      </c>
      <c r="D18" s="121" t="s">
        <v>7</v>
      </c>
      <c r="E18" s="289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290" t="s">
        <v>34</v>
      </c>
      <c r="C19" s="291"/>
      <c r="D19" s="291"/>
      <c r="E19" s="292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58">
        <v>2</v>
      </c>
      <c r="B20" s="269" t="s">
        <v>38</v>
      </c>
      <c r="C20" s="70" t="s">
        <v>18</v>
      </c>
      <c r="D20" s="124" t="s">
        <v>7</v>
      </c>
      <c r="E20" s="271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58"/>
      <c r="B21" s="269"/>
      <c r="C21" s="18" t="s">
        <v>45</v>
      </c>
      <c r="D21" s="121" t="s">
        <v>7</v>
      </c>
      <c r="E21" s="272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58"/>
      <c r="B22" s="270"/>
      <c r="C22" s="18" t="s">
        <v>19</v>
      </c>
      <c r="D22" s="121" t="s">
        <v>7</v>
      </c>
      <c r="E22" s="272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58"/>
      <c r="B23" s="264" t="str">
        <f>B19</f>
        <v>Усього</v>
      </c>
      <c r="C23" s="238"/>
      <c r="D23" s="238"/>
      <c r="E23" s="273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58">
        <v>3</v>
      </c>
      <c r="B24" s="274" t="s">
        <v>15</v>
      </c>
      <c r="C24" s="51" t="s">
        <v>20</v>
      </c>
      <c r="D24" s="35" t="s">
        <v>7</v>
      </c>
      <c r="E24" s="277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58"/>
      <c r="B25" s="275"/>
      <c r="C25" s="52" t="s">
        <v>21</v>
      </c>
      <c r="D25" s="121" t="s">
        <v>7</v>
      </c>
      <c r="E25" s="278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58"/>
      <c r="B26" s="275"/>
      <c r="C26" s="53" t="s">
        <v>22</v>
      </c>
      <c r="D26" s="124" t="s">
        <v>7</v>
      </c>
      <c r="E26" s="278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58"/>
      <c r="B27" s="276"/>
      <c r="C27" s="54" t="s">
        <v>44</v>
      </c>
      <c r="D27" s="121" t="s">
        <v>7</v>
      </c>
      <c r="E27" s="279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58"/>
      <c r="B28" s="280" t="str">
        <f>B23</f>
        <v>Усього</v>
      </c>
      <c r="C28" s="280"/>
      <c r="D28" s="280"/>
      <c r="E28" s="280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58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60"/>
      <c r="B30" s="264" t="str">
        <f>B28</f>
        <v>Усього</v>
      </c>
      <c r="C30" s="238"/>
      <c r="D30" s="238"/>
      <c r="E30" s="273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81" t="s">
        <v>47</v>
      </c>
      <c r="B31" s="281"/>
      <c r="C31" s="281"/>
      <c r="D31" s="281"/>
      <c r="E31" s="281"/>
      <c r="F31" s="281"/>
      <c r="G31" s="281"/>
      <c r="H31" s="281"/>
      <c r="I31" s="281"/>
      <c r="J31" s="281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82">
        <v>5</v>
      </c>
      <c r="B33" s="284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83"/>
      <c r="B34" s="285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64" t="str">
        <f>B42</f>
        <v>Усього</v>
      </c>
      <c r="C35" s="238"/>
      <c r="D35" s="238"/>
      <c r="E35" s="239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56">
        <v>6</v>
      </c>
      <c r="B36" s="261" t="s">
        <v>53</v>
      </c>
      <c r="C36" s="19" t="s">
        <v>35</v>
      </c>
      <c r="D36" s="35" t="s">
        <v>7</v>
      </c>
      <c r="E36" s="252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57"/>
      <c r="B37" s="262"/>
      <c r="C37" s="116" t="s">
        <v>33</v>
      </c>
      <c r="D37" s="121" t="s">
        <v>7</v>
      </c>
      <c r="E37" s="253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57"/>
      <c r="B38" s="262"/>
      <c r="C38" s="116" t="s">
        <v>46</v>
      </c>
      <c r="D38" s="93" t="s">
        <v>7</v>
      </c>
      <c r="E38" s="253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57"/>
      <c r="B39" s="262"/>
      <c r="C39" s="116" t="s">
        <v>50</v>
      </c>
      <c r="D39" s="121" t="s">
        <v>7</v>
      </c>
      <c r="E39" s="253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58"/>
      <c r="B40" s="263"/>
      <c r="C40" s="20" t="s">
        <v>59</v>
      </c>
      <c r="D40" s="124" t="s">
        <v>7</v>
      </c>
      <c r="E40" s="253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59"/>
      <c r="B41" s="75"/>
      <c r="C41" s="20" t="s">
        <v>67</v>
      </c>
      <c r="D41" s="124" t="s">
        <v>7</v>
      </c>
      <c r="E41" s="254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60"/>
      <c r="B42" s="264" t="str">
        <f>B30</f>
        <v>Усього</v>
      </c>
      <c r="C42" s="238"/>
      <c r="D42" s="238"/>
      <c r="E42" s="239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56">
        <v>7</v>
      </c>
      <c r="B43" s="265" t="s">
        <v>54</v>
      </c>
      <c r="C43" s="19" t="s">
        <v>35</v>
      </c>
      <c r="D43" s="35" t="s">
        <v>7</v>
      </c>
      <c r="E43" s="252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58"/>
      <c r="B44" s="266"/>
      <c r="C44" s="20" t="s">
        <v>43</v>
      </c>
      <c r="D44" s="121" t="s">
        <v>7</v>
      </c>
      <c r="E44" s="267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58"/>
      <c r="B45" s="266"/>
      <c r="C45" s="52" t="s">
        <v>24</v>
      </c>
      <c r="D45" s="121" t="s">
        <v>7</v>
      </c>
      <c r="E45" s="268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60"/>
      <c r="B46" s="264" t="str">
        <f>B42</f>
        <v>Усього</v>
      </c>
      <c r="C46" s="238"/>
      <c r="D46" s="238"/>
      <c r="E46" s="239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55" t="s">
        <v>47</v>
      </c>
      <c r="B49" s="255"/>
      <c r="C49" s="255"/>
      <c r="D49" s="255"/>
      <c r="E49" s="255"/>
      <c r="F49" s="255"/>
      <c r="G49" s="255"/>
      <c r="H49" s="255"/>
      <c r="I49" s="255"/>
      <c r="J49" s="255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35" t="str">
        <f>B46</f>
        <v>Усього</v>
      </c>
      <c r="C52" s="236"/>
      <c r="D52" s="236"/>
      <c r="E52" s="237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35" t="s">
        <v>63</v>
      </c>
      <c r="C54" s="236"/>
      <c r="D54" s="238"/>
      <c r="E54" s="239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50">
        <v>10</v>
      </c>
      <c r="B55" s="132" t="s">
        <v>68</v>
      </c>
      <c r="C55" s="129" t="s">
        <v>68</v>
      </c>
      <c r="D55" s="121" t="s">
        <v>7</v>
      </c>
      <c r="E55" s="252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50"/>
      <c r="B56" s="132" t="s">
        <v>69</v>
      </c>
      <c r="C56" s="134" t="s">
        <v>69</v>
      </c>
      <c r="D56" s="130" t="s">
        <v>7</v>
      </c>
      <c r="E56" s="253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51"/>
      <c r="B57" s="67" t="s">
        <v>70</v>
      </c>
      <c r="C57" s="131" t="s">
        <v>70</v>
      </c>
      <c r="D57" s="130" t="s">
        <v>7</v>
      </c>
      <c r="E57" s="254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40"/>
      <c r="B59" s="242"/>
      <c r="C59" s="243"/>
      <c r="D59" s="243"/>
      <c r="E59" s="244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41"/>
      <c r="B60" s="245"/>
      <c r="C60" s="245"/>
      <c r="D60" s="245"/>
      <c r="E60" s="246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41"/>
      <c r="B61" s="245"/>
      <c r="C61" s="245"/>
      <c r="D61" s="245"/>
      <c r="E61" s="246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47"/>
      <c r="B62" s="248"/>
      <c r="C62" s="248"/>
      <c r="D62" s="248"/>
      <c r="E62" s="248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49"/>
      <c r="I63" s="249"/>
      <c r="J63" s="249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33"/>
      <c r="B65" s="233"/>
      <c r="C65" s="233"/>
      <c r="D65" s="233"/>
      <c r="E65" s="233"/>
      <c r="F65" s="233"/>
      <c r="G65" s="233"/>
      <c r="H65" s="233"/>
    </row>
    <row r="66" spans="1:9" s="13" customFormat="1" ht="31.5" customHeight="1" x14ac:dyDescent="0.45">
      <c r="A66" s="234" t="s">
        <v>27</v>
      </c>
      <c r="B66" s="234"/>
      <c r="C66" s="234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view="pageBreakPreview" topLeftCell="B1" zoomScale="110" zoomScaleNormal="50" zoomScaleSheetLayoutView="110" workbookViewId="0">
      <selection activeCell="F2" sqref="F2"/>
    </sheetView>
  </sheetViews>
  <sheetFormatPr defaultRowHeight="12.75" x14ac:dyDescent="0.2"/>
  <cols>
    <col min="1" max="1" width="6.42578125" customWidth="1"/>
    <col min="2" max="2" width="24.42578125" customWidth="1"/>
    <col min="3" max="3" width="27" customWidth="1"/>
    <col min="4" max="4" width="10.28515625" style="198" customWidth="1"/>
    <col min="5" max="5" width="23.7109375" customWidth="1"/>
    <col min="6" max="6" width="17.42578125" style="198" customWidth="1"/>
    <col min="7" max="7" width="14" customWidth="1"/>
    <col min="8" max="8" width="16.28515625" customWidth="1"/>
    <col min="9" max="9" width="14.140625" customWidth="1"/>
    <col min="10" max="10" width="15.7109375" customWidth="1"/>
    <col min="11" max="11" width="19.85546875" customWidth="1"/>
    <col min="12" max="12" width="24" customWidth="1"/>
    <col min="13" max="13" width="18.140625" customWidth="1"/>
    <col min="14" max="14" width="18.85546875" customWidth="1"/>
  </cols>
  <sheetData>
    <row r="1" spans="1:13" s="7" customFormat="1" ht="27" customHeight="1" x14ac:dyDescent="0.45">
      <c r="B1" s="8"/>
      <c r="C1" s="8"/>
      <c r="D1" s="204"/>
      <c r="E1" s="8"/>
      <c r="F1" s="188"/>
      <c r="G1" s="232" t="s">
        <v>57</v>
      </c>
      <c r="H1" s="232"/>
      <c r="I1" s="232"/>
      <c r="J1" s="231"/>
      <c r="K1" s="6"/>
    </row>
    <row r="2" spans="1:13" s="7" customFormat="1" ht="27.75" customHeight="1" x14ac:dyDescent="0.45">
      <c r="B2" s="8"/>
      <c r="C2" s="8"/>
      <c r="D2" s="204"/>
      <c r="E2" s="8"/>
      <c r="F2" s="188"/>
      <c r="G2" s="348" t="s">
        <v>58</v>
      </c>
      <c r="H2" s="348"/>
      <c r="I2" s="348"/>
      <c r="J2" s="348"/>
      <c r="K2" s="6"/>
    </row>
    <row r="3" spans="1:13" s="7" customFormat="1" ht="27.75" customHeight="1" x14ac:dyDescent="0.4">
      <c r="B3" s="8"/>
      <c r="C3" s="8"/>
      <c r="D3" s="204"/>
      <c r="E3" s="8"/>
      <c r="F3" s="188"/>
      <c r="G3" s="148" t="s">
        <v>100</v>
      </c>
      <c r="H3" s="148"/>
      <c r="I3" s="148"/>
      <c r="J3" s="148"/>
      <c r="K3" s="6"/>
    </row>
    <row r="4" spans="1:13" ht="65.25" customHeight="1" x14ac:dyDescent="0.4">
      <c r="A4" s="302" t="s">
        <v>39</v>
      </c>
      <c r="B4" s="302"/>
      <c r="C4" s="302"/>
      <c r="D4" s="302"/>
      <c r="E4" s="302"/>
      <c r="F4" s="302"/>
      <c r="G4" s="302"/>
      <c r="H4" s="302"/>
      <c r="I4" s="302"/>
      <c r="J4" s="302"/>
    </row>
    <row r="5" spans="1:13" ht="19.5" customHeight="1" thickBot="1" x14ac:dyDescent="0.25">
      <c r="A5" s="5"/>
      <c r="B5" s="5"/>
      <c r="C5" s="5"/>
      <c r="D5" s="186"/>
      <c r="E5" s="5"/>
      <c r="F5" s="186"/>
      <c r="G5" s="5"/>
      <c r="H5" s="5"/>
      <c r="I5" s="5"/>
      <c r="J5" s="5"/>
    </row>
    <row r="6" spans="1:13" ht="12.75" customHeight="1" x14ac:dyDescent="0.2">
      <c r="A6" s="349" t="s">
        <v>37</v>
      </c>
      <c r="B6" s="352" t="s">
        <v>0</v>
      </c>
      <c r="C6" s="352" t="s">
        <v>72</v>
      </c>
      <c r="D6" s="355" t="s">
        <v>64</v>
      </c>
      <c r="E6" s="352" t="s">
        <v>2</v>
      </c>
      <c r="F6" s="357" t="s">
        <v>48</v>
      </c>
      <c r="G6" s="352" t="s">
        <v>4</v>
      </c>
      <c r="H6" s="352"/>
      <c r="I6" s="352"/>
      <c r="J6" s="360"/>
      <c r="K6" s="151"/>
    </row>
    <row r="7" spans="1:13" ht="42" customHeight="1" x14ac:dyDescent="0.2">
      <c r="A7" s="350"/>
      <c r="B7" s="353"/>
      <c r="C7" s="353"/>
      <c r="D7" s="356"/>
      <c r="E7" s="353"/>
      <c r="F7" s="358"/>
      <c r="G7" s="353"/>
      <c r="H7" s="353"/>
      <c r="I7" s="353"/>
      <c r="J7" s="361"/>
      <c r="K7" s="151"/>
    </row>
    <row r="8" spans="1:13" ht="14.25" customHeight="1" x14ac:dyDescent="0.2">
      <c r="A8" s="350"/>
      <c r="B8" s="353"/>
      <c r="C8" s="353"/>
      <c r="D8" s="356"/>
      <c r="E8" s="353"/>
      <c r="F8" s="358"/>
      <c r="G8" s="353" t="s">
        <v>11</v>
      </c>
      <c r="H8" s="362" t="s">
        <v>12</v>
      </c>
      <c r="I8" s="362" t="s">
        <v>13</v>
      </c>
      <c r="J8" s="364" t="s">
        <v>98</v>
      </c>
      <c r="K8" s="151"/>
    </row>
    <row r="9" spans="1:13" ht="42" customHeight="1" thickBot="1" x14ac:dyDescent="0.25">
      <c r="A9" s="351"/>
      <c r="B9" s="354"/>
      <c r="C9" s="354"/>
      <c r="D9" s="356"/>
      <c r="E9" s="354"/>
      <c r="F9" s="359"/>
      <c r="G9" s="354"/>
      <c r="H9" s="363"/>
      <c r="I9" s="363"/>
      <c r="J9" s="365"/>
      <c r="K9" s="151"/>
    </row>
    <row r="10" spans="1:13" ht="24" customHeight="1" thickBot="1" x14ac:dyDescent="0.25">
      <c r="A10" s="40">
        <v>1</v>
      </c>
      <c r="B10" s="152">
        <v>2</v>
      </c>
      <c r="C10" s="152">
        <v>3</v>
      </c>
      <c r="D10" s="203">
        <v>4</v>
      </c>
      <c r="E10" s="152">
        <v>5</v>
      </c>
      <c r="F10" s="187">
        <v>6</v>
      </c>
      <c r="G10" s="153">
        <v>7</v>
      </c>
      <c r="H10" s="153">
        <v>8</v>
      </c>
      <c r="I10" s="153">
        <v>9</v>
      </c>
      <c r="J10" s="154">
        <v>10</v>
      </c>
      <c r="K10" s="151"/>
      <c r="M10" s="4"/>
    </row>
    <row r="11" spans="1:13" ht="165" customHeight="1" x14ac:dyDescent="0.2">
      <c r="A11" s="145">
        <v>1</v>
      </c>
      <c r="B11" s="155" t="s">
        <v>14</v>
      </c>
      <c r="C11" s="366" t="s">
        <v>74</v>
      </c>
      <c r="D11" s="318" t="s">
        <v>7</v>
      </c>
      <c r="E11" s="329" t="s">
        <v>79</v>
      </c>
      <c r="F11" s="189" t="s">
        <v>3</v>
      </c>
      <c r="G11" s="177">
        <v>30000</v>
      </c>
      <c r="H11" s="178">
        <v>40000</v>
      </c>
      <c r="I11" s="178">
        <v>45000</v>
      </c>
      <c r="J11" s="179">
        <f>G11+H11+I11</f>
        <v>115000</v>
      </c>
      <c r="K11" s="151"/>
    </row>
    <row r="12" spans="1:13" ht="133.5" customHeight="1" x14ac:dyDescent="0.2">
      <c r="A12" s="146"/>
      <c r="B12" s="156"/>
      <c r="C12" s="367"/>
      <c r="D12" s="368"/>
      <c r="E12" s="334"/>
      <c r="F12" s="190" t="s">
        <v>56</v>
      </c>
      <c r="G12" s="180">
        <v>985</v>
      </c>
      <c r="H12" s="181">
        <f>1000</f>
        <v>1000</v>
      </c>
      <c r="I12" s="181">
        <v>0</v>
      </c>
      <c r="J12" s="182">
        <f t="shared" ref="J12:J17" si="0">G12+H12+I12</f>
        <v>1985</v>
      </c>
      <c r="K12" s="151"/>
    </row>
    <row r="13" spans="1:13" ht="139.5" customHeight="1" x14ac:dyDescent="0.2">
      <c r="A13" s="146"/>
      <c r="B13" s="156"/>
      <c r="C13" s="158" t="s">
        <v>84</v>
      </c>
      <c r="D13" s="190" t="s">
        <v>7</v>
      </c>
      <c r="E13" s="171" t="s">
        <v>80</v>
      </c>
      <c r="F13" s="190" t="s">
        <v>3</v>
      </c>
      <c r="G13" s="180">
        <v>0</v>
      </c>
      <c r="H13" s="181">
        <v>0</v>
      </c>
      <c r="I13" s="181">
        <v>100</v>
      </c>
      <c r="J13" s="182">
        <f>SUM(G13:I13)</f>
        <v>100</v>
      </c>
      <c r="K13" s="151"/>
    </row>
    <row r="14" spans="1:13" ht="36" customHeight="1" x14ac:dyDescent="0.2">
      <c r="A14" s="146"/>
      <c r="B14" s="156"/>
      <c r="C14" s="158" t="s">
        <v>30</v>
      </c>
      <c r="D14" s="190" t="s">
        <v>7</v>
      </c>
      <c r="E14" s="327" t="s">
        <v>80</v>
      </c>
      <c r="F14" s="190" t="s">
        <v>3</v>
      </c>
      <c r="G14" s="180">
        <v>30000</v>
      </c>
      <c r="H14" s="181">
        <v>32000</v>
      </c>
      <c r="I14" s="181">
        <v>35000</v>
      </c>
      <c r="J14" s="182">
        <f t="shared" si="0"/>
        <v>97000</v>
      </c>
      <c r="K14" s="151"/>
      <c r="L14" s="17"/>
    </row>
    <row r="15" spans="1:13" ht="66.75" customHeight="1" x14ac:dyDescent="0.2">
      <c r="A15" s="146"/>
      <c r="B15" s="156"/>
      <c r="C15" s="158" t="s">
        <v>26</v>
      </c>
      <c r="D15" s="190" t="s">
        <v>7</v>
      </c>
      <c r="E15" s="329"/>
      <c r="F15" s="190" t="s">
        <v>3</v>
      </c>
      <c r="G15" s="180">
        <v>50</v>
      </c>
      <c r="H15" s="180">
        <f>50+582</f>
        <v>632</v>
      </c>
      <c r="I15" s="180">
        <f>50+582</f>
        <v>632</v>
      </c>
      <c r="J15" s="182">
        <f t="shared" si="0"/>
        <v>1314</v>
      </c>
      <c r="K15" s="151"/>
    </row>
    <row r="16" spans="1:13" ht="51.75" customHeight="1" x14ac:dyDescent="0.2">
      <c r="A16" s="283"/>
      <c r="B16" s="375"/>
      <c r="C16" s="159" t="s">
        <v>31</v>
      </c>
      <c r="D16" s="191" t="s">
        <v>7</v>
      </c>
      <c r="E16" s="372" t="s">
        <v>80</v>
      </c>
      <c r="F16" s="190" t="s">
        <v>3</v>
      </c>
      <c r="G16" s="180">
        <v>5000</v>
      </c>
      <c r="H16" s="180">
        <f>5000+1500</f>
        <v>6500</v>
      </c>
      <c r="I16" s="180">
        <v>35000</v>
      </c>
      <c r="J16" s="182">
        <f>G16+H16+I16</f>
        <v>46500</v>
      </c>
      <c r="K16" s="151"/>
    </row>
    <row r="17" spans="1:11" ht="51.75" customHeight="1" x14ac:dyDescent="0.2">
      <c r="A17" s="283"/>
      <c r="B17" s="375"/>
      <c r="C17" s="158" t="s">
        <v>6</v>
      </c>
      <c r="D17" s="190" t="s">
        <v>7</v>
      </c>
      <c r="E17" s="373"/>
      <c r="F17" s="190" t="s">
        <v>3</v>
      </c>
      <c r="G17" s="180">
        <v>190</v>
      </c>
      <c r="H17" s="180">
        <f>190+55</f>
        <v>245</v>
      </c>
      <c r="I17" s="180">
        <v>190</v>
      </c>
      <c r="J17" s="182">
        <f t="shared" si="0"/>
        <v>625</v>
      </c>
      <c r="K17" s="151"/>
    </row>
    <row r="18" spans="1:11" ht="89.25" customHeight="1" x14ac:dyDescent="0.2">
      <c r="A18" s="283"/>
      <c r="B18" s="375"/>
      <c r="C18" s="159" t="s">
        <v>25</v>
      </c>
      <c r="D18" s="191" t="s">
        <v>7</v>
      </c>
      <c r="E18" s="373"/>
      <c r="F18" s="191" t="s">
        <v>3</v>
      </c>
      <c r="G18" s="183">
        <v>500</v>
      </c>
      <c r="H18" s="183">
        <v>500</v>
      </c>
      <c r="I18" s="183">
        <v>500</v>
      </c>
      <c r="J18" s="184">
        <f>G18+H18+I18</f>
        <v>1500</v>
      </c>
      <c r="K18" s="151"/>
    </row>
    <row r="19" spans="1:11" ht="106.5" customHeight="1" x14ac:dyDescent="0.2">
      <c r="A19" s="283"/>
      <c r="B19" s="375"/>
      <c r="C19" s="176" t="s">
        <v>40</v>
      </c>
      <c r="D19" s="190" t="s">
        <v>7</v>
      </c>
      <c r="E19" s="373"/>
      <c r="F19" s="190" t="s">
        <v>3</v>
      </c>
      <c r="G19" s="180">
        <v>190</v>
      </c>
      <c r="H19" s="180">
        <f>190+190</f>
        <v>380</v>
      </c>
      <c r="I19" s="180">
        <v>400</v>
      </c>
      <c r="J19" s="181">
        <f>G19+H19+I19</f>
        <v>970</v>
      </c>
      <c r="K19" s="151"/>
    </row>
    <row r="20" spans="1:11" ht="52.5" customHeight="1" x14ac:dyDescent="0.2">
      <c r="A20" s="283"/>
      <c r="B20" s="376"/>
      <c r="C20" s="176" t="s">
        <v>99</v>
      </c>
      <c r="D20" s="190" t="s">
        <v>7</v>
      </c>
      <c r="E20" s="374"/>
      <c r="F20" s="190" t="s">
        <v>3</v>
      </c>
      <c r="G20" s="180">
        <v>0</v>
      </c>
      <c r="H20" s="180">
        <v>0</v>
      </c>
      <c r="I20" s="180">
        <v>5000</v>
      </c>
      <c r="J20" s="181">
        <f>G20+H20+I20</f>
        <v>5000</v>
      </c>
      <c r="K20" s="151"/>
    </row>
    <row r="21" spans="1:11" ht="33" customHeight="1" x14ac:dyDescent="0.2">
      <c r="A21" s="147"/>
      <c r="B21" s="161" t="s">
        <v>34</v>
      </c>
      <c r="C21" s="162"/>
      <c r="D21" s="205"/>
      <c r="E21" s="163"/>
      <c r="F21" s="190" t="s">
        <v>3</v>
      </c>
      <c r="G21" s="180">
        <f>G11+G14+G15+G16+G17+G18+G19</f>
        <v>65930</v>
      </c>
      <c r="H21" s="180">
        <f>H11+H14+H15+H16+H17+H18+H19</f>
        <v>80257</v>
      </c>
      <c r="I21" s="180">
        <f>I11+I14+I15+I16+I17+I18+I19+I13+I20</f>
        <v>121822</v>
      </c>
      <c r="J21" s="185">
        <f>J11+J14+J15+J16+J17+J18+J19+J13+J20</f>
        <v>268009</v>
      </c>
      <c r="K21" s="151"/>
    </row>
    <row r="22" spans="1:11" ht="139.5" customHeight="1" x14ac:dyDescent="0.2">
      <c r="A22" s="147"/>
      <c r="B22" s="164"/>
      <c r="C22" s="165"/>
      <c r="D22" s="206"/>
      <c r="E22" s="166"/>
      <c r="F22" s="190" t="s">
        <v>56</v>
      </c>
      <c r="G22" s="180">
        <f>G12</f>
        <v>985</v>
      </c>
      <c r="H22" s="180">
        <f>H12</f>
        <v>1000</v>
      </c>
      <c r="I22" s="180">
        <f>I12</f>
        <v>0</v>
      </c>
      <c r="J22" s="185">
        <f>G22+H22+I22</f>
        <v>1985</v>
      </c>
      <c r="K22" s="151"/>
    </row>
    <row r="23" spans="1:11" ht="227.25" customHeight="1" x14ac:dyDescent="0.2">
      <c r="A23" s="324">
        <v>2</v>
      </c>
      <c r="B23" s="167" t="s">
        <v>71</v>
      </c>
      <c r="C23" s="157" t="s">
        <v>68</v>
      </c>
      <c r="D23" s="190" t="s">
        <v>7</v>
      </c>
      <c r="E23" s="157" t="s">
        <v>80</v>
      </c>
      <c r="F23" s="192" t="s">
        <v>61</v>
      </c>
      <c r="G23" s="180">
        <f>292.2+1500</f>
        <v>1792.2</v>
      </c>
      <c r="H23" s="180">
        <f>700+1000+800</f>
        <v>2500</v>
      </c>
      <c r="I23" s="180">
        <f>3500+2500</f>
        <v>6000</v>
      </c>
      <c r="J23" s="185">
        <f>G23+H23+I23</f>
        <v>10292.200000000001</v>
      </c>
      <c r="K23" s="151"/>
    </row>
    <row r="24" spans="1:11" ht="246" customHeight="1" x14ac:dyDescent="0.2">
      <c r="A24" s="326"/>
      <c r="B24" s="323" t="s">
        <v>34</v>
      </c>
      <c r="C24" s="323"/>
      <c r="D24" s="323"/>
      <c r="E24" s="323"/>
      <c r="F24" s="192" t="s">
        <v>61</v>
      </c>
      <c r="G24" s="180">
        <f>G23</f>
        <v>1792.2</v>
      </c>
      <c r="H24" s="180">
        <f>H23</f>
        <v>2500</v>
      </c>
      <c r="I24" s="180">
        <f>I23</f>
        <v>6000</v>
      </c>
      <c r="J24" s="185">
        <f>J23</f>
        <v>10292.200000000001</v>
      </c>
      <c r="K24" s="151"/>
    </row>
    <row r="25" spans="1:11" ht="43.5" customHeight="1" x14ac:dyDescent="0.2">
      <c r="A25" s="322">
        <v>3</v>
      </c>
      <c r="B25" s="331" t="s">
        <v>38</v>
      </c>
      <c r="C25" s="18" t="s">
        <v>18</v>
      </c>
      <c r="D25" s="190" t="s">
        <v>7</v>
      </c>
      <c r="E25" s="333" t="s">
        <v>82</v>
      </c>
      <c r="F25" s="190" t="s">
        <v>3</v>
      </c>
      <c r="G25" s="180">
        <v>3200</v>
      </c>
      <c r="H25" s="181">
        <v>3500</v>
      </c>
      <c r="I25" s="181">
        <v>4000</v>
      </c>
      <c r="J25" s="182">
        <f>G25+H25+I25</f>
        <v>10700</v>
      </c>
      <c r="K25" s="151"/>
    </row>
    <row r="26" spans="1:11" ht="50.25" customHeight="1" x14ac:dyDescent="0.2">
      <c r="A26" s="322"/>
      <c r="B26" s="331"/>
      <c r="C26" s="18" t="s">
        <v>45</v>
      </c>
      <c r="D26" s="190" t="s">
        <v>7</v>
      </c>
      <c r="E26" s="333"/>
      <c r="F26" s="190" t="s">
        <v>3</v>
      </c>
      <c r="G26" s="180">
        <v>9000</v>
      </c>
      <c r="H26" s="181">
        <v>1000</v>
      </c>
      <c r="I26" s="181">
        <v>2000</v>
      </c>
      <c r="J26" s="182">
        <f>G26+H26+I26</f>
        <v>12000</v>
      </c>
      <c r="K26" s="151"/>
    </row>
    <row r="27" spans="1:11" ht="95.25" customHeight="1" x14ac:dyDescent="0.2">
      <c r="A27" s="322"/>
      <c r="B27" s="332"/>
      <c r="C27" s="18" t="s">
        <v>19</v>
      </c>
      <c r="D27" s="190" t="s">
        <v>7</v>
      </c>
      <c r="E27" s="333"/>
      <c r="F27" s="190" t="s">
        <v>3</v>
      </c>
      <c r="G27" s="180">
        <v>1300</v>
      </c>
      <c r="H27" s="181">
        <v>1400</v>
      </c>
      <c r="I27" s="181">
        <v>1500</v>
      </c>
      <c r="J27" s="182">
        <f>G27+H27+I27</f>
        <v>4200</v>
      </c>
      <c r="K27" s="151"/>
    </row>
    <row r="28" spans="1:11" ht="39" customHeight="1" x14ac:dyDescent="0.2">
      <c r="A28" s="322"/>
      <c r="B28" s="323" t="str">
        <f>B21</f>
        <v>Усього</v>
      </c>
      <c r="C28" s="323"/>
      <c r="D28" s="323"/>
      <c r="E28" s="323"/>
      <c r="F28" s="190" t="s">
        <v>3</v>
      </c>
      <c r="G28" s="180">
        <f>SUM(G25:G27)</f>
        <v>13500</v>
      </c>
      <c r="H28" s="180">
        <f t="shared" ref="H28:J28" si="1">SUM(H25:H27)</f>
        <v>5900</v>
      </c>
      <c r="I28" s="180">
        <f t="shared" si="1"/>
        <v>7500</v>
      </c>
      <c r="J28" s="185">
        <f t="shared" si="1"/>
        <v>26900</v>
      </c>
      <c r="K28" s="151"/>
    </row>
    <row r="29" spans="1:11" ht="41.25" customHeight="1" x14ac:dyDescent="0.2">
      <c r="A29" s="322">
        <v>4</v>
      </c>
      <c r="B29" s="369" t="s">
        <v>15</v>
      </c>
      <c r="C29" s="168" t="s">
        <v>20</v>
      </c>
      <c r="D29" s="190" t="s">
        <v>7</v>
      </c>
      <c r="E29" s="372" t="s">
        <v>80</v>
      </c>
      <c r="F29" s="190" t="s">
        <v>5</v>
      </c>
      <c r="G29" s="181">
        <v>10000</v>
      </c>
      <c r="H29" s="181">
        <v>12000</v>
      </c>
      <c r="I29" s="181">
        <v>14000</v>
      </c>
      <c r="J29" s="182">
        <f>G29+H29+I29</f>
        <v>36000</v>
      </c>
      <c r="K29" s="151"/>
    </row>
    <row r="30" spans="1:11" ht="46.5" customHeight="1" x14ac:dyDescent="0.2">
      <c r="A30" s="322"/>
      <c r="B30" s="370"/>
      <c r="C30" s="54" t="s">
        <v>21</v>
      </c>
      <c r="D30" s="190" t="s">
        <v>7</v>
      </c>
      <c r="E30" s="373"/>
      <c r="F30" s="190" t="s">
        <v>3</v>
      </c>
      <c r="G30" s="180">
        <v>30000</v>
      </c>
      <c r="H30" s="180">
        <v>30000</v>
      </c>
      <c r="I30" s="181">
        <v>30000</v>
      </c>
      <c r="J30" s="182">
        <f>G30+H30+I30</f>
        <v>90000</v>
      </c>
      <c r="K30" s="151"/>
    </row>
    <row r="31" spans="1:11" ht="53.25" customHeight="1" x14ac:dyDescent="0.2">
      <c r="A31" s="322"/>
      <c r="B31" s="370"/>
      <c r="C31" s="54" t="s">
        <v>22</v>
      </c>
      <c r="D31" s="190" t="s">
        <v>7</v>
      </c>
      <c r="E31" s="373"/>
      <c r="F31" s="190" t="s">
        <v>3</v>
      </c>
      <c r="G31" s="180">
        <v>100</v>
      </c>
      <c r="H31" s="181">
        <v>100</v>
      </c>
      <c r="I31" s="181">
        <v>100</v>
      </c>
      <c r="J31" s="182">
        <f>G31+H31+I31</f>
        <v>300</v>
      </c>
      <c r="K31" s="151"/>
    </row>
    <row r="32" spans="1:11" ht="54.75" customHeight="1" x14ac:dyDescent="0.2">
      <c r="A32" s="322"/>
      <c r="B32" s="370"/>
      <c r="C32" s="54" t="s">
        <v>44</v>
      </c>
      <c r="D32" s="190" t="s">
        <v>7</v>
      </c>
      <c r="E32" s="373"/>
      <c r="F32" s="190" t="s">
        <v>3</v>
      </c>
      <c r="G32" s="180">
        <v>10000</v>
      </c>
      <c r="H32" s="181">
        <v>10000</v>
      </c>
      <c r="I32" s="181">
        <v>10000</v>
      </c>
      <c r="J32" s="182">
        <f>G32+H32+I32</f>
        <v>30000</v>
      </c>
      <c r="K32" s="151"/>
    </row>
    <row r="33" spans="1:11" ht="54.75" customHeight="1" x14ac:dyDescent="0.2">
      <c r="A33" s="322"/>
      <c r="B33" s="371"/>
      <c r="C33" s="159" t="s">
        <v>87</v>
      </c>
      <c r="D33" s="190" t="s">
        <v>7</v>
      </c>
      <c r="E33" s="374"/>
      <c r="F33" s="190" t="s">
        <v>3</v>
      </c>
      <c r="G33" s="180">
        <v>0</v>
      </c>
      <c r="H33" s="181">
        <v>0</v>
      </c>
      <c r="I33" s="181">
        <v>1500</v>
      </c>
      <c r="J33" s="182">
        <f>G33+H33+I33</f>
        <v>1500</v>
      </c>
      <c r="K33" s="151"/>
    </row>
    <row r="34" spans="1:11" ht="39.75" customHeight="1" x14ac:dyDescent="0.2">
      <c r="A34" s="322"/>
      <c r="B34" s="323" t="str">
        <f>B28</f>
        <v>Усього</v>
      </c>
      <c r="C34" s="323"/>
      <c r="D34" s="323"/>
      <c r="E34" s="323"/>
      <c r="F34" s="190" t="s">
        <v>3</v>
      </c>
      <c r="G34" s="181">
        <f>SUM(G29:G33)</f>
        <v>50100</v>
      </c>
      <c r="H34" s="181">
        <f>SUM(H29:H33)</f>
        <v>52100</v>
      </c>
      <c r="I34" s="181">
        <f>SUM(I29:I33)</f>
        <v>55600</v>
      </c>
      <c r="J34" s="182">
        <f>SUM(J29:J32)+J33</f>
        <v>157800</v>
      </c>
      <c r="K34" s="151"/>
    </row>
    <row r="35" spans="1:11" ht="99" customHeight="1" x14ac:dyDescent="0.2">
      <c r="A35" s="322">
        <v>5</v>
      </c>
      <c r="B35" s="167" t="s">
        <v>16</v>
      </c>
      <c r="C35" s="54" t="s">
        <v>52</v>
      </c>
      <c r="D35" s="190" t="s">
        <v>7</v>
      </c>
      <c r="E35" s="157" t="s">
        <v>89</v>
      </c>
      <c r="F35" s="190" t="s">
        <v>3</v>
      </c>
      <c r="G35" s="180">
        <v>15000</v>
      </c>
      <c r="H35" s="181">
        <f>15000+15000</f>
        <v>30000</v>
      </c>
      <c r="I35" s="181">
        <f>50000+50000</f>
        <v>100000</v>
      </c>
      <c r="J35" s="182">
        <f>G35+H35+I35</f>
        <v>145000</v>
      </c>
      <c r="K35" s="151"/>
    </row>
    <row r="36" spans="1:11" ht="40.5" customHeight="1" x14ac:dyDescent="0.2">
      <c r="A36" s="322"/>
      <c r="B36" s="323" t="str">
        <f>B34</f>
        <v>Усього</v>
      </c>
      <c r="C36" s="323"/>
      <c r="D36" s="323"/>
      <c r="E36" s="323"/>
      <c r="F36" s="190" t="s">
        <v>3</v>
      </c>
      <c r="G36" s="180">
        <f>G35</f>
        <v>15000</v>
      </c>
      <c r="H36" s="180">
        <f>H35</f>
        <v>30000</v>
      </c>
      <c r="I36" s="180">
        <f>I35</f>
        <v>100000</v>
      </c>
      <c r="J36" s="182">
        <f>G36+H36+I36</f>
        <v>145000</v>
      </c>
      <c r="K36" s="151"/>
    </row>
    <row r="37" spans="1:11" ht="199.5" customHeight="1" x14ac:dyDescent="0.2">
      <c r="A37" s="324">
        <v>6</v>
      </c>
      <c r="B37" s="169" t="s">
        <v>17</v>
      </c>
      <c r="C37" s="157" t="s">
        <v>49</v>
      </c>
      <c r="D37" s="190" t="s">
        <v>7</v>
      </c>
      <c r="E37" s="157" t="s">
        <v>88</v>
      </c>
      <c r="F37" s="190" t="s">
        <v>5</v>
      </c>
      <c r="G37" s="181">
        <v>700</v>
      </c>
      <c r="H37" s="181">
        <v>860</v>
      </c>
      <c r="I37" s="181">
        <v>1000</v>
      </c>
      <c r="J37" s="182">
        <f>G37+H37+I37</f>
        <v>2560</v>
      </c>
      <c r="K37" s="151"/>
    </row>
    <row r="38" spans="1:11" ht="327" customHeight="1" x14ac:dyDescent="0.2">
      <c r="A38" s="325"/>
      <c r="B38" s="170"/>
      <c r="C38" s="157" t="s">
        <v>23</v>
      </c>
      <c r="D38" s="190" t="s">
        <v>7</v>
      </c>
      <c r="E38" s="157" t="s">
        <v>80</v>
      </c>
      <c r="F38" s="190" t="s">
        <v>3</v>
      </c>
      <c r="G38" s="180">
        <v>4000</v>
      </c>
      <c r="H38" s="181">
        <v>4500</v>
      </c>
      <c r="I38" s="181">
        <v>5000</v>
      </c>
      <c r="J38" s="182">
        <f>G38+H38+I38</f>
        <v>13500</v>
      </c>
      <c r="K38" s="151"/>
    </row>
    <row r="39" spans="1:11" ht="36.75" customHeight="1" x14ac:dyDescent="0.2">
      <c r="A39" s="326"/>
      <c r="B39" s="323" t="str">
        <f>B46</f>
        <v>Усього</v>
      </c>
      <c r="C39" s="323"/>
      <c r="D39" s="323"/>
      <c r="E39" s="323"/>
      <c r="F39" s="190" t="s">
        <v>3</v>
      </c>
      <c r="G39" s="180">
        <f>G38+G37</f>
        <v>4700</v>
      </c>
      <c r="H39" s="180">
        <f t="shared" ref="H39:J39" si="2">H38+H37</f>
        <v>5360</v>
      </c>
      <c r="I39" s="180">
        <f t="shared" si="2"/>
        <v>6000</v>
      </c>
      <c r="J39" s="185">
        <f t="shared" si="2"/>
        <v>16060</v>
      </c>
      <c r="K39" s="151"/>
    </row>
    <row r="40" spans="1:11" ht="36.75" customHeight="1" x14ac:dyDescent="0.2">
      <c r="A40" s="324">
        <v>7</v>
      </c>
      <c r="B40" s="319" t="s">
        <v>91</v>
      </c>
      <c r="C40" s="157" t="s">
        <v>35</v>
      </c>
      <c r="D40" s="190" t="s">
        <v>7</v>
      </c>
      <c r="E40" s="327" t="s">
        <v>90</v>
      </c>
      <c r="F40" s="190" t="s">
        <v>5</v>
      </c>
      <c r="G40" s="180">
        <f>15537-823.3</f>
        <v>14713.7</v>
      </c>
      <c r="H40" s="181">
        <f>10000-5500</f>
        <v>4500</v>
      </c>
      <c r="I40" s="199">
        <v>0</v>
      </c>
      <c r="J40" s="182">
        <f>G40+H40+I40</f>
        <v>19213.7</v>
      </c>
      <c r="K40" s="151"/>
    </row>
    <row r="41" spans="1:11" ht="39.75" customHeight="1" x14ac:dyDescent="0.2">
      <c r="A41" s="325"/>
      <c r="B41" s="320"/>
      <c r="C41" s="157" t="s">
        <v>33</v>
      </c>
      <c r="D41" s="190" t="s">
        <v>7</v>
      </c>
      <c r="E41" s="328"/>
      <c r="F41" s="190" t="s">
        <v>3</v>
      </c>
      <c r="G41" s="180">
        <v>800</v>
      </c>
      <c r="H41" s="181">
        <v>1200</v>
      </c>
      <c r="I41" s="199">
        <v>1400</v>
      </c>
      <c r="J41" s="182">
        <f>G41+H41+I41</f>
        <v>3400</v>
      </c>
      <c r="K41" s="151"/>
    </row>
    <row r="42" spans="1:11" ht="51.75" customHeight="1" x14ac:dyDescent="0.2">
      <c r="A42" s="325"/>
      <c r="B42" s="320"/>
      <c r="C42" s="157" t="s">
        <v>46</v>
      </c>
      <c r="D42" s="190" t="s">
        <v>7</v>
      </c>
      <c r="E42" s="328"/>
      <c r="F42" s="190" t="s">
        <v>3</v>
      </c>
      <c r="G42" s="200">
        <v>500</v>
      </c>
      <c r="H42" s="181">
        <f>500-500</f>
        <v>0</v>
      </c>
      <c r="I42" s="199">
        <f>500-500</f>
        <v>0</v>
      </c>
      <c r="J42" s="182">
        <f t="shared" ref="J42:J45" si="3">G42+H42+I42</f>
        <v>500</v>
      </c>
      <c r="K42" s="151"/>
    </row>
    <row r="43" spans="1:11" ht="139.5" customHeight="1" x14ac:dyDescent="0.2">
      <c r="A43" s="325"/>
      <c r="B43" s="320"/>
      <c r="C43" s="157" t="s">
        <v>50</v>
      </c>
      <c r="D43" s="190" t="s">
        <v>7</v>
      </c>
      <c r="E43" s="328"/>
      <c r="F43" s="190" t="s">
        <v>3</v>
      </c>
      <c r="G43" s="180">
        <v>1500</v>
      </c>
      <c r="H43" s="181">
        <v>0</v>
      </c>
      <c r="I43" s="199">
        <v>0</v>
      </c>
      <c r="J43" s="182">
        <f t="shared" si="3"/>
        <v>1500</v>
      </c>
      <c r="K43" s="151"/>
    </row>
    <row r="44" spans="1:11" ht="56.25" customHeight="1" x14ac:dyDescent="0.2">
      <c r="A44" s="325"/>
      <c r="B44" s="320"/>
      <c r="C44" s="157" t="s">
        <v>59</v>
      </c>
      <c r="D44" s="190" t="s">
        <v>7</v>
      </c>
      <c r="E44" s="328"/>
      <c r="F44" s="190" t="s">
        <v>3</v>
      </c>
      <c r="G44" s="180">
        <v>10475.299999999999</v>
      </c>
      <c r="H44" s="181">
        <v>8000</v>
      </c>
      <c r="I44" s="199">
        <v>0</v>
      </c>
      <c r="J44" s="182">
        <f t="shared" si="3"/>
        <v>18475.3</v>
      </c>
      <c r="K44" s="151"/>
    </row>
    <row r="45" spans="1:11" ht="69.75" customHeight="1" x14ac:dyDescent="0.2">
      <c r="A45" s="325"/>
      <c r="B45" s="321"/>
      <c r="C45" s="157" t="s">
        <v>67</v>
      </c>
      <c r="D45" s="190" t="s">
        <v>7</v>
      </c>
      <c r="E45" s="329"/>
      <c r="F45" s="190" t="s">
        <v>3</v>
      </c>
      <c r="G45" s="180">
        <v>0</v>
      </c>
      <c r="H45" s="181">
        <v>3200</v>
      </c>
      <c r="I45" s="199">
        <v>0</v>
      </c>
      <c r="J45" s="182">
        <f t="shared" si="3"/>
        <v>3200</v>
      </c>
      <c r="K45" s="151"/>
    </row>
    <row r="46" spans="1:11" ht="31.5" customHeight="1" x14ac:dyDescent="0.2">
      <c r="A46" s="326"/>
      <c r="B46" s="323" t="str">
        <f>B36</f>
        <v>Усього</v>
      </c>
      <c r="C46" s="323"/>
      <c r="D46" s="323"/>
      <c r="E46" s="323"/>
      <c r="F46" s="190" t="s">
        <v>3</v>
      </c>
      <c r="G46" s="200">
        <f>SUM(G40:G44)</f>
        <v>27989</v>
      </c>
      <c r="H46" s="200">
        <f>SUM(H40:H45)</f>
        <v>16900</v>
      </c>
      <c r="I46" s="201">
        <f>SUM(I40:I45)</f>
        <v>1400</v>
      </c>
      <c r="J46" s="202">
        <f>SUM(J40:J44:J45)</f>
        <v>46289</v>
      </c>
      <c r="K46" s="151"/>
    </row>
    <row r="47" spans="1:11" ht="42.75" customHeight="1" x14ac:dyDescent="0.2">
      <c r="A47" s="322">
        <v>8</v>
      </c>
      <c r="B47" s="331" t="s">
        <v>93</v>
      </c>
      <c r="C47" s="157" t="s">
        <v>35</v>
      </c>
      <c r="D47" s="190" t="s">
        <v>7</v>
      </c>
      <c r="E47" s="333" t="s">
        <v>97</v>
      </c>
      <c r="F47" s="190" t="s">
        <v>5</v>
      </c>
      <c r="G47" s="180">
        <v>2520</v>
      </c>
      <c r="H47" s="181">
        <f>3000+2000</f>
        <v>5000</v>
      </c>
      <c r="I47" s="181">
        <f>3500+3500</f>
        <v>7000</v>
      </c>
      <c r="J47" s="182">
        <f>G47+H47+I47</f>
        <v>14520</v>
      </c>
      <c r="K47" s="151"/>
    </row>
    <row r="48" spans="1:11" ht="72.75" customHeight="1" x14ac:dyDescent="0.2">
      <c r="A48" s="322"/>
      <c r="B48" s="332"/>
      <c r="C48" s="157" t="s">
        <v>75</v>
      </c>
      <c r="D48" s="190" t="s">
        <v>7</v>
      </c>
      <c r="E48" s="334"/>
      <c r="F48" s="190" t="s">
        <v>3</v>
      </c>
      <c r="G48" s="180">
        <v>5000</v>
      </c>
      <c r="H48" s="180">
        <v>5000</v>
      </c>
      <c r="I48" s="180">
        <v>3000</v>
      </c>
      <c r="J48" s="182">
        <f>G48+H48+I48</f>
        <v>13000</v>
      </c>
      <c r="K48" s="151"/>
    </row>
    <row r="49" spans="1:12" ht="147.75" customHeight="1" x14ac:dyDescent="0.2">
      <c r="A49" s="322"/>
      <c r="B49" s="332"/>
      <c r="C49" s="54" t="s">
        <v>24</v>
      </c>
      <c r="D49" s="190" t="s">
        <v>7</v>
      </c>
      <c r="E49" s="334"/>
      <c r="F49" s="190" t="s">
        <v>3</v>
      </c>
      <c r="G49" s="180">
        <f>3000-2000</f>
        <v>1000</v>
      </c>
      <c r="H49" s="180">
        <v>3000</v>
      </c>
      <c r="I49" s="180">
        <v>1500</v>
      </c>
      <c r="J49" s="182">
        <f>G49+H49+I49</f>
        <v>5500</v>
      </c>
      <c r="K49" s="151"/>
    </row>
    <row r="50" spans="1:12" ht="33.75" customHeight="1" x14ac:dyDescent="0.2">
      <c r="A50" s="322"/>
      <c r="B50" s="323" t="str">
        <f>B46</f>
        <v>Усього</v>
      </c>
      <c r="C50" s="323"/>
      <c r="D50" s="323"/>
      <c r="E50" s="323"/>
      <c r="F50" s="190" t="s">
        <v>3</v>
      </c>
      <c r="G50" s="180">
        <f>SUM(G47:G49)</f>
        <v>8520</v>
      </c>
      <c r="H50" s="180">
        <f t="shared" ref="H50:J50" si="4">SUM(H47:H49)</f>
        <v>13000</v>
      </c>
      <c r="I50" s="180">
        <f t="shared" si="4"/>
        <v>11500</v>
      </c>
      <c r="J50" s="185">
        <f t="shared" si="4"/>
        <v>33020</v>
      </c>
      <c r="K50" s="151"/>
    </row>
    <row r="51" spans="1:12" ht="55.5" customHeight="1" x14ac:dyDescent="0.2">
      <c r="A51" s="259">
        <v>9</v>
      </c>
      <c r="B51" s="341" t="s">
        <v>77</v>
      </c>
      <c r="C51" s="160" t="s">
        <v>76</v>
      </c>
      <c r="D51" s="190" t="s">
        <v>7</v>
      </c>
      <c r="E51" s="372" t="s">
        <v>81</v>
      </c>
      <c r="F51" s="190" t="s">
        <v>3</v>
      </c>
      <c r="G51" s="180">
        <v>0</v>
      </c>
      <c r="H51" s="180">
        <v>4825</v>
      </c>
      <c r="I51" s="180">
        <v>14636.6</v>
      </c>
      <c r="J51" s="182">
        <f>G51+H51+I51</f>
        <v>19461.599999999999</v>
      </c>
      <c r="K51" s="151"/>
    </row>
    <row r="52" spans="1:12" ht="128.25" customHeight="1" x14ac:dyDescent="0.2">
      <c r="A52" s="283"/>
      <c r="B52" s="377"/>
      <c r="C52" s="160" t="s">
        <v>83</v>
      </c>
      <c r="D52" s="190" t="s">
        <v>7</v>
      </c>
      <c r="E52" s="373"/>
      <c r="F52" s="190" t="s">
        <v>3</v>
      </c>
      <c r="G52" s="180">
        <v>0</v>
      </c>
      <c r="H52" s="180">
        <v>0</v>
      </c>
      <c r="I52" s="180">
        <v>2601.5</v>
      </c>
      <c r="J52" s="182">
        <f t="shared" ref="J52:J53" si="5">G52+H52+I52</f>
        <v>2601.5</v>
      </c>
      <c r="K52" s="151"/>
    </row>
    <row r="53" spans="1:12" ht="81" customHeight="1" x14ac:dyDescent="0.2">
      <c r="A53" s="283"/>
      <c r="B53" s="342"/>
      <c r="C53" s="160" t="s">
        <v>78</v>
      </c>
      <c r="D53" s="190" t="s">
        <v>7</v>
      </c>
      <c r="E53" s="374"/>
      <c r="F53" s="190" t="s">
        <v>3</v>
      </c>
      <c r="G53" s="180">
        <v>0</v>
      </c>
      <c r="H53" s="180">
        <v>675</v>
      </c>
      <c r="I53" s="180">
        <v>50000</v>
      </c>
      <c r="J53" s="182">
        <f t="shared" si="5"/>
        <v>50675</v>
      </c>
      <c r="K53" s="151"/>
    </row>
    <row r="54" spans="1:12" ht="36.75" customHeight="1" x14ac:dyDescent="0.2">
      <c r="A54" s="257"/>
      <c r="B54" s="330" t="str">
        <f>B50</f>
        <v>Усього</v>
      </c>
      <c r="C54" s="330"/>
      <c r="D54" s="330"/>
      <c r="E54" s="330"/>
      <c r="F54" s="190" t="s">
        <v>3</v>
      </c>
      <c r="G54" s="180">
        <f>G51+G52+G53</f>
        <v>0</v>
      </c>
      <c r="H54" s="180">
        <f t="shared" ref="H54:J54" si="6">H51+H52+H53</f>
        <v>5500</v>
      </c>
      <c r="I54" s="180">
        <f t="shared" si="6"/>
        <v>67238.100000000006</v>
      </c>
      <c r="J54" s="180">
        <f t="shared" si="6"/>
        <v>72738.100000000006</v>
      </c>
      <c r="K54" s="151"/>
    </row>
    <row r="55" spans="1:12" ht="36.75" customHeight="1" x14ac:dyDescent="0.2">
      <c r="A55" s="339">
        <v>10</v>
      </c>
      <c r="B55" s="341" t="s">
        <v>95</v>
      </c>
      <c r="C55" s="343" t="s">
        <v>96</v>
      </c>
      <c r="D55" s="345" t="s">
        <v>7</v>
      </c>
      <c r="E55" s="343" t="s">
        <v>89</v>
      </c>
      <c r="F55" s="317" t="s">
        <v>3</v>
      </c>
      <c r="G55" s="335">
        <v>0</v>
      </c>
      <c r="H55" s="335">
        <v>0</v>
      </c>
      <c r="I55" s="335">
        <v>15000</v>
      </c>
      <c r="J55" s="337">
        <f>G55+H55+I55</f>
        <v>15000</v>
      </c>
      <c r="K55" s="151"/>
    </row>
    <row r="56" spans="1:12" ht="63" customHeight="1" x14ac:dyDescent="0.2">
      <c r="A56" s="340"/>
      <c r="B56" s="342"/>
      <c r="C56" s="344"/>
      <c r="D56" s="346"/>
      <c r="E56" s="347"/>
      <c r="F56" s="318"/>
      <c r="G56" s="336"/>
      <c r="H56" s="336"/>
      <c r="I56" s="336"/>
      <c r="J56" s="338"/>
      <c r="K56" s="151"/>
    </row>
    <row r="57" spans="1:12" ht="41.25" customHeight="1" x14ac:dyDescent="0.2">
      <c r="A57" s="78"/>
      <c r="B57" s="314" t="s">
        <v>34</v>
      </c>
      <c r="C57" s="315"/>
      <c r="D57" s="315"/>
      <c r="E57" s="316"/>
      <c r="F57" s="189" t="s">
        <v>3</v>
      </c>
      <c r="G57" s="177">
        <f>G55</f>
        <v>0</v>
      </c>
      <c r="H57" s="177">
        <f>H55</f>
        <v>0</v>
      </c>
      <c r="I57" s="177">
        <f>I55</f>
        <v>15000</v>
      </c>
      <c r="J57" s="211">
        <f>G57+H57+I57</f>
        <v>15000</v>
      </c>
      <c r="K57" s="151"/>
    </row>
    <row r="58" spans="1:12" ht="45.75" customHeight="1" x14ac:dyDescent="0.2">
      <c r="A58" s="396">
        <v>11</v>
      </c>
      <c r="B58" s="398" t="s">
        <v>9</v>
      </c>
      <c r="C58" s="327" t="s">
        <v>85</v>
      </c>
      <c r="D58" s="317" t="s">
        <v>7</v>
      </c>
      <c r="E58" s="378"/>
      <c r="F58" s="190" t="s">
        <v>3</v>
      </c>
      <c r="G58" s="180">
        <v>767</v>
      </c>
      <c r="H58" s="180">
        <v>0</v>
      </c>
      <c r="I58" s="212">
        <v>0</v>
      </c>
      <c r="J58" s="213">
        <f>G58+H58+I58</f>
        <v>767</v>
      </c>
      <c r="K58" s="151"/>
    </row>
    <row r="59" spans="1:12" ht="225" customHeight="1" x14ac:dyDescent="0.2">
      <c r="A59" s="253"/>
      <c r="B59" s="399"/>
      <c r="C59" s="329"/>
      <c r="D59" s="318"/>
      <c r="E59" s="379"/>
      <c r="F59" s="191" t="s">
        <v>94</v>
      </c>
      <c r="G59" s="214">
        <v>0</v>
      </c>
      <c r="H59" s="215">
        <v>0</v>
      </c>
      <c r="I59" s="216">
        <v>2637.1109999999999</v>
      </c>
      <c r="J59" s="217">
        <f>G59+H59+I59</f>
        <v>2637.1109999999999</v>
      </c>
      <c r="K59" s="151"/>
      <c r="L59" s="4"/>
    </row>
    <row r="60" spans="1:12" s="175" customFormat="1" ht="30.75" customHeight="1" x14ac:dyDescent="0.2">
      <c r="A60" s="253"/>
      <c r="B60" s="399"/>
      <c r="C60" s="327" t="s">
        <v>86</v>
      </c>
      <c r="D60" s="317" t="s">
        <v>7</v>
      </c>
      <c r="E60" s="397"/>
      <c r="F60" s="190" t="s">
        <v>3</v>
      </c>
      <c r="G60" s="181">
        <v>823</v>
      </c>
      <c r="H60" s="218">
        <f>488-0.181</f>
        <v>487.81900000000002</v>
      </c>
      <c r="I60" s="181">
        <v>0</v>
      </c>
      <c r="J60" s="218">
        <f>G60+H60+I60</f>
        <v>1310.819</v>
      </c>
      <c r="K60" s="173"/>
      <c r="L60" s="174"/>
    </row>
    <row r="61" spans="1:12" ht="252" customHeight="1" x14ac:dyDescent="0.2">
      <c r="A61" s="253"/>
      <c r="B61" s="400"/>
      <c r="C61" s="329"/>
      <c r="D61" s="318"/>
      <c r="E61" s="376"/>
      <c r="F61" s="189" t="s">
        <v>94</v>
      </c>
      <c r="G61" s="178">
        <v>0</v>
      </c>
      <c r="H61" s="219">
        <v>512.18100000000004</v>
      </c>
      <c r="I61" s="219">
        <v>788.12</v>
      </c>
      <c r="J61" s="220">
        <f>G61+H61+I61</f>
        <v>1300.3009999999999</v>
      </c>
      <c r="K61" s="151"/>
      <c r="L61" s="4"/>
    </row>
    <row r="62" spans="1:12" ht="45.75" customHeight="1" x14ac:dyDescent="0.2">
      <c r="A62" s="253"/>
      <c r="B62" s="172" t="str">
        <f>B50</f>
        <v>Усього</v>
      </c>
      <c r="C62" s="172"/>
      <c r="D62" s="207"/>
      <c r="E62" s="172"/>
      <c r="F62" s="190" t="s">
        <v>3</v>
      </c>
      <c r="G62" s="200">
        <f>SUM(G58+G60)</f>
        <v>1590</v>
      </c>
      <c r="H62" s="221">
        <f>SUM(H58+H60)</f>
        <v>487.81900000000002</v>
      </c>
      <c r="I62" s="221">
        <f>I58+I60</f>
        <v>0</v>
      </c>
      <c r="J62" s="222">
        <f>SUM(J58+J60)</f>
        <v>2077.819</v>
      </c>
      <c r="K62" s="151"/>
      <c r="L62" t="s">
        <v>62</v>
      </c>
    </row>
    <row r="63" spans="1:12" ht="225" customHeight="1" x14ac:dyDescent="0.2">
      <c r="A63" s="254"/>
      <c r="B63" s="172"/>
      <c r="C63" s="172"/>
      <c r="D63" s="207"/>
      <c r="E63" s="172"/>
      <c r="F63" s="190" t="s">
        <v>94</v>
      </c>
      <c r="G63" s="181">
        <v>0</v>
      </c>
      <c r="H63" s="218">
        <f>H61</f>
        <v>512.18100000000004</v>
      </c>
      <c r="I63" s="218">
        <f>I59+I61</f>
        <v>3425.2309999999998</v>
      </c>
      <c r="J63" s="213">
        <f>G63+H63+I63</f>
        <v>3937.4119999999998</v>
      </c>
      <c r="K63" s="151"/>
      <c r="L63" s="4"/>
    </row>
    <row r="64" spans="1:12" ht="105" customHeight="1" x14ac:dyDescent="0.2">
      <c r="A64" s="380">
        <v>12</v>
      </c>
      <c r="B64" s="167" t="s">
        <v>60</v>
      </c>
      <c r="C64" s="157" t="s">
        <v>46</v>
      </c>
      <c r="D64" s="190" t="s">
        <v>7</v>
      </c>
      <c r="E64" s="157" t="s">
        <v>80</v>
      </c>
      <c r="F64" s="190" t="s">
        <v>3</v>
      </c>
      <c r="G64" s="200">
        <v>0</v>
      </c>
      <c r="H64" s="200">
        <v>1000</v>
      </c>
      <c r="I64" s="200">
        <v>0</v>
      </c>
      <c r="J64" s="202">
        <f>G64+H64+I64</f>
        <v>1000</v>
      </c>
      <c r="K64" s="151"/>
    </row>
    <row r="65" spans="1:14" ht="43.5" customHeight="1" x14ac:dyDescent="0.2">
      <c r="A65" s="381"/>
      <c r="B65" s="323" t="s">
        <v>63</v>
      </c>
      <c r="C65" s="323"/>
      <c r="D65" s="323"/>
      <c r="E65" s="323"/>
      <c r="F65" s="190" t="s">
        <v>3</v>
      </c>
      <c r="G65" s="200">
        <f>G64</f>
        <v>0</v>
      </c>
      <c r="H65" s="200">
        <f t="shared" ref="H65:J65" si="7">H64</f>
        <v>1000</v>
      </c>
      <c r="I65" s="200">
        <f t="shared" si="7"/>
        <v>0</v>
      </c>
      <c r="J65" s="202">
        <f t="shared" si="7"/>
        <v>1000</v>
      </c>
      <c r="K65" s="151"/>
    </row>
    <row r="66" spans="1:14" ht="99.75" customHeight="1" x14ac:dyDescent="0.2">
      <c r="A66" s="382">
        <v>13</v>
      </c>
      <c r="B66" s="167" t="s">
        <v>92</v>
      </c>
      <c r="C66" s="157" t="s">
        <v>73</v>
      </c>
      <c r="D66" s="190" t="s">
        <v>7</v>
      </c>
      <c r="E66" s="157" t="s">
        <v>80</v>
      </c>
      <c r="F66" s="190" t="s">
        <v>3</v>
      </c>
      <c r="G66" s="200">
        <v>0</v>
      </c>
      <c r="H66" s="221">
        <f>150-91.164</f>
        <v>58.835999999999999</v>
      </c>
      <c r="I66" s="223">
        <v>100</v>
      </c>
      <c r="J66" s="222">
        <f>G66+H66+I66</f>
        <v>158.83600000000001</v>
      </c>
      <c r="K66" s="151"/>
    </row>
    <row r="67" spans="1:14" ht="39" customHeight="1" x14ac:dyDescent="0.2">
      <c r="A67" s="383"/>
      <c r="B67" s="323" t="s">
        <v>63</v>
      </c>
      <c r="C67" s="323"/>
      <c r="D67" s="323"/>
      <c r="E67" s="323"/>
      <c r="F67" s="190" t="s">
        <v>3</v>
      </c>
      <c r="G67" s="200">
        <v>0</v>
      </c>
      <c r="H67" s="221">
        <f>H66</f>
        <v>58.835999999999999</v>
      </c>
      <c r="I67" s="200">
        <f>SUM(I66)</f>
        <v>100</v>
      </c>
      <c r="J67" s="222">
        <f>J66</f>
        <v>158.83600000000001</v>
      </c>
      <c r="K67" s="151"/>
    </row>
    <row r="68" spans="1:14" ht="35.25" customHeight="1" x14ac:dyDescent="0.3">
      <c r="A68" s="143"/>
      <c r="B68" s="137" t="s">
        <v>10</v>
      </c>
      <c r="C68" s="138"/>
      <c r="D68" s="208"/>
      <c r="E68" s="139"/>
      <c r="F68" s="193" t="str">
        <f>B62</f>
        <v>Усього</v>
      </c>
      <c r="G68" s="224">
        <f>G69+G70+G71+G72</f>
        <v>190106.2</v>
      </c>
      <c r="H68" s="224">
        <f>H69+H70+H71+H72</f>
        <v>214575.83600000001</v>
      </c>
      <c r="I68" s="224">
        <f>I69+I70+I71+I72</f>
        <v>395585.33100000001</v>
      </c>
      <c r="J68" s="224">
        <f>J69+J70+J71+J72</f>
        <v>800267.36699999997</v>
      </c>
      <c r="K68" s="149"/>
      <c r="L68" s="149"/>
      <c r="M68" s="149"/>
      <c r="N68" s="149"/>
    </row>
    <row r="69" spans="1:14" ht="36.75" customHeight="1" x14ac:dyDescent="0.3">
      <c r="A69" s="144"/>
      <c r="B69" s="140"/>
      <c r="C69" s="141"/>
      <c r="D69" s="209"/>
      <c r="E69" s="142"/>
      <c r="F69" s="193" t="str">
        <f>F62</f>
        <v>Міський бюджет</v>
      </c>
      <c r="G69" s="225">
        <f>G21+G28+G34+G36+G39+G46+G50+G62+G65+G54+G67</f>
        <v>187329</v>
      </c>
      <c r="H69" s="225">
        <f>H21+H28+H34+H36+H39+H46+H50+H62+H65+H54+H67</f>
        <v>210563.655</v>
      </c>
      <c r="I69" s="225">
        <f>I21+I28+I34+I36+I39+I46+I50+I62+I65+I54+I67+I57</f>
        <v>386160.1</v>
      </c>
      <c r="J69" s="225">
        <f>J21+J28+J34+J36+J39+J46+J50+J62+J65+J54+J67+J57</f>
        <v>784052.755</v>
      </c>
      <c r="K69" s="149"/>
      <c r="L69" s="149"/>
      <c r="N69" s="149"/>
    </row>
    <row r="70" spans="1:14" ht="219" customHeight="1" x14ac:dyDescent="0.2">
      <c r="A70" s="393"/>
      <c r="B70" s="384"/>
      <c r="C70" s="385"/>
      <c r="D70" s="385"/>
      <c r="E70" s="386"/>
      <c r="F70" s="194" t="s">
        <v>61</v>
      </c>
      <c r="G70" s="226">
        <f>G24</f>
        <v>1792.2</v>
      </c>
      <c r="H70" s="226">
        <f>H24</f>
        <v>2500</v>
      </c>
      <c r="I70" s="226">
        <f>I24</f>
        <v>6000</v>
      </c>
      <c r="J70" s="227">
        <f>J24</f>
        <v>10292.200000000001</v>
      </c>
      <c r="L70" s="4"/>
    </row>
    <row r="71" spans="1:14" ht="135" customHeight="1" x14ac:dyDescent="0.2">
      <c r="A71" s="394"/>
      <c r="B71" s="387"/>
      <c r="C71" s="388"/>
      <c r="D71" s="388"/>
      <c r="E71" s="389"/>
      <c r="F71" s="193" t="s">
        <v>56</v>
      </c>
      <c r="G71" s="226">
        <f>G22</f>
        <v>985</v>
      </c>
      <c r="H71" s="226">
        <f>H22</f>
        <v>1000</v>
      </c>
      <c r="I71" s="226">
        <f>I22</f>
        <v>0</v>
      </c>
      <c r="J71" s="227">
        <f>J22</f>
        <v>1985</v>
      </c>
      <c r="L71" s="4"/>
    </row>
    <row r="72" spans="1:14" ht="226.5" customHeight="1" thickBot="1" x14ac:dyDescent="0.25">
      <c r="A72" s="395"/>
      <c r="B72" s="390"/>
      <c r="C72" s="391"/>
      <c r="D72" s="391"/>
      <c r="E72" s="392"/>
      <c r="F72" s="195" t="s">
        <v>94</v>
      </c>
      <c r="G72" s="228">
        <f>G61</f>
        <v>0</v>
      </c>
      <c r="H72" s="229">
        <f>H61</f>
        <v>512.18100000000004</v>
      </c>
      <c r="I72" s="229">
        <f>I63</f>
        <v>3425.2309999999998</v>
      </c>
      <c r="J72" s="230">
        <f>G72+H72+I72</f>
        <v>3937.4119999999998</v>
      </c>
      <c r="L72" s="4"/>
    </row>
    <row r="73" spans="1:14" ht="129" customHeight="1" x14ac:dyDescent="0.35">
      <c r="A73" s="233"/>
      <c r="B73" s="233"/>
      <c r="C73" s="233"/>
      <c r="D73" s="233"/>
      <c r="E73" s="233"/>
      <c r="F73" s="233"/>
      <c r="G73" s="233"/>
      <c r="H73" s="233"/>
    </row>
    <row r="74" spans="1:14" s="13" customFormat="1" ht="31.5" customHeight="1" x14ac:dyDescent="0.45">
      <c r="A74" s="234" t="s">
        <v>27</v>
      </c>
      <c r="B74" s="234"/>
      <c r="C74" s="234"/>
      <c r="D74" s="210"/>
      <c r="E74" s="24"/>
      <c r="H74" s="196" t="s">
        <v>28</v>
      </c>
      <c r="I74" s="25"/>
      <c r="K74" s="150"/>
      <c r="L74" s="150"/>
      <c r="M74" s="150"/>
    </row>
    <row r="75" spans="1:14" ht="18.75" x14ac:dyDescent="0.3">
      <c r="B75" s="3"/>
      <c r="C75" s="3"/>
      <c r="D75" s="197"/>
      <c r="E75" s="3"/>
      <c r="F75" s="197"/>
    </row>
    <row r="76" spans="1:14" ht="18.75" x14ac:dyDescent="0.3">
      <c r="B76" s="3"/>
      <c r="C76" s="3"/>
      <c r="D76" s="197"/>
      <c r="E76" s="3"/>
      <c r="F76" s="197"/>
    </row>
    <row r="77" spans="1:14" ht="18.75" x14ac:dyDescent="0.3">
      <c r="B77" s="3"/>
      <c r="C77" s="3"/>
      <c r="D77" s="197"/>
      <c r="E77" s="3"/>
      <c r="F77" s="197"/>
    </row>
    <row r="78" spans="1:14" ht="18.75" x14ac:dyDescent="0.3">
      <c r="B78" s="3"/>
      <c r="C78" s="3"/>
      <c r="D78" s="197"/>
      <c r="E78" s="3"/>
      <c r="F78" s="197"/>
    </row>
  </sheetData>
  <mergeCells count="73">
    <mergeCell ref="A58:A63"/>
    <mergeCell ref="D60:D61"/>
    <mergeCell ref="E60:E61"/>
    <mergeCell ref="B58:B61"/>
    <mergeCell ref="C58:C59"/>
    <mergeCell ref="C60:C61"/>
    <mergeCell ref="A73:H73"/>
    <mergeCell ref="A74:C74"/>
    <mergeCell ref="A64:A65"/>
    <mergeCell ref="A66:A67"/>
    <mergeCell ref="B67:E67"/>
    <mergeCell ref="B65:E65"/>
    <mergeCell ref="B70:E72"/>
    <mergeCell ref="A70:A72"/>
    <mergeCell ref="B50:E50"/>
    <mergeCell ref="B51:B53"/>
    <mergeCell ref="E51:E53"/>
    <mergeCell ref="D58:D59"/>
    <mergeCell ref="E58:E59"/>
    <mergeCell ref="C11:C12"/>
    <mergeCell ref="D11:D12"/>
    <mergeCell ref="E11:E12"/>
    <mergeCell ref="E14:E15"/>
    <mergeCell ref="A29:A34"/>
    <mergeCell ref="B34:E34"/>
    <mergeCell ref="A23:A24"/>
    <mergeCell ref="B24:E24"/>
    <mergeCell ref="A25:A28"/>
    <mergeCell ref="B25:B27"/>
    <mergeCell ref="E25:E27"/>
    <mergeCell ref="B28:E28"/>
    <mergeCell ref="B29:B33"/>
    <mergeCell ref="E29:E33"/>
    <mergeCell ref="E16:E20"/>
    <mergeCell ref="B16:B20"/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G55:G56"/>
    <mergeCell ref="H55:H56"/>
    <mergeCell ref="I55:I56"/>
    <mergeCell ref="J55:J56"/>
    <mergeCell ref="A55:A56"/>
    <mergeCell ref="B55:B56"/>
    <mergeCell ref="C55:C56"/>
    <mergeCell ref="D55:D56"/>
    <mergeCell ref="E55:E56"/>
    <mergeCell ref="A16:A20"/>
    <mergeCell ref="B57:E57"/>
    <mergeCell ref="F55:F56"/>
    <mergeCell ref="B40:B45"/>
    <mergeCell ref="A35:A36"/>
    <mergeCell ref="B36:E36"/>
    <mergeCell ref="B39:E39"/>
    <mergeCell ref="A37:A39"/>
    <mergeCell ref="A40:A46"/>
    <mergeCell ref="E40:E45"/>
    <mergeCell ref="B46:E46"/>
    <mergeCell ref="A51:A54"/>
    <mergeCell ref="B54:E54"/>
    <mergeCell ref="A47:A50"/>
    <mergeCell ref="B47:B49"/>
    <mergeCell ref="E47:E49"/>
  </mergeCells>
  <pageMargins left="1.2204724409448819" right="0.23622047244094491" top="0.74803149606299213" bottom="0.74803149606299213" header="0.31496062992125984" footer="0.31496062992125984"/>
  <pageSetup paperSize="9" scale="52" fitToHeight="5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1" manualBreakCount="1">
    <brk id="53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2019-01-14T14:29:37Z</cp:lastPrinted>
  <dcterms:created xsi:type="dcterms:W3CDTF">2015-09-18T08:05:20Z</dcterms:created>
  <dcterms:modified xsi:type="dcterms:W3CDTF">2019-01-31T11:24:23Z</dcterms:modified>
</cp:coreProperties>
</file>