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050" yWindow="1110" windowWidth="15015" windowHeight="7920" tabRatio="602"/>
  </bookViews>
  <sheets>
    <sheet name="додаток зі змінами" sheetId="4" r:id="rId1"/>
  </sheets>
  <definedNames>
    <definedName name="_xlnm.Print_Titles" localSheetId="0">'додаток зі змінами'!$9:$9</definedName>
    <definedName name="_xlnm.Print_Area" localSheetId="0">'додаток зі змінами'!$A$1:$F$135</definedName>
  </definedNames>
  <calcPr calcId="145621"/>
</workbook>
</file>

<file path=xl/calcChain.xml><?xml version="1.0" encoding="utf-8"?>
<calcChain xmlns="http://schemas.openxmlformats.org/spreadsheetml/2006/main">
  <c r="E42" i="4" l="1"/>
  <c r="E14" i="4"/>
  <c r="E29" i="4" l="1"/>
  <c r="E30" i="4" l="1"/>
  <c r="E41" i="4" l="1"/>
  <c r="E33" i="4" l="1"/>
  <c r="E101" i="4" l="1"/>
  <c r="F103" i="4"/>
  <c r="E102" i="4"/>
  <c r="F102" i="4" s="1"/>
  <c r="F48" i="4"/>
  <c r="F47" i="4"/>
  <c r="E60" i="4" l="1"/>
  <c r="E70" i="4"/>
  <c r="F73" i="4"/>
  <c r="F72" i="4"/>
  <c r="F70" i="4" l="1"/>
  <c r="E82" i="4"/>
  <c r="E26" i="4"/>
  <c r="F82" i="4"/>
  <c r="F84" i="4"/>
  <c r="E83" i="4"/>
  <c r="F83" i="4" s="1"/>
  <c r="F28" i="4"/>
  <c r="E49" i="4"/>
  <c r="E46" i="4" s="1"/>
  <c r="E106" i="4"/>
  <c r="D106" i="4"/>
  <c r="F107" i="4"/>
  <c r="E68" i="4"/>
  <c r="E81" i="4" l="1"/>
  <c r="F81" i="4" s="1"/>
  <c r="F106" i="4"/>
  <c r="E122" i="4" l="1"/>
  <c r="F124" i="4"/>
  <c r="E123" i="4"/>
  <c r="D123" i="4"/>
  <c r="F52" i="4"/>
  <c r="F123" i="4" l="1"/>
  <c r="E90" i="4"/>
  <c r="F96" i="4"/>
  <c r="E95" i="4"/>
  <c r="F95" i="4" s="1"/>
  <c r="F94" i="4"/>
  <c r="E93" i="4"/>
  <c r="F93" i="4" s="1"/>
  <c r="E91" i="4"/>
  <c r="F92" i="4"/>
  <c r="F91" i="4"/>
  <c r="E32" i="4"/>
  <c r="F35" i="4"/>
  <c r="F41" i="4" l="1"/>
  <c r="F42" i="4"/>
  <c r="E43" i="4"/>
  <c r="F43" i="4" s="1"/>
  <c r="F40" i="4"/>
  <c r="F44" i="4"/>
  <c r="E39" i="4" l="1"/>
  <c r="E61" i="4"/>
  <c r="E59" i="4" s="1"/>
  <c r="D61" i="4"/>
  <c r="F69" i="4"/>
  <c r="F68" i="4"/>
  <c r="F67" i="4"/>
  <c r="F66" i="4"/>
  <c r="F65" i="4"/>
  <c r="F64" i="4"/>
  <c r="F63" i="4"/>
  <c r="F61" i="4" l="1"/>
  <c r="F39" i="4"/>
  <c r="C38" i="4"/>
  <c r="E38" i="4"/>
  <c r="D38" i="4"/>
  <c r="F38" i="4" l="1"/>
  <c r="E87" i="4" l="1"/>
  <c r="F87" i="4" s="1"/>
  <c r="D85" i="4"/>
  <c r="E86" i="4" l="1"/>
  <c r="E78" i="4" s="1"/>
  <c r="E85" i="4" l="1"/>
  <c r="F85" i="4" s="1"/>
  <c r="F86" i="4"/>
  <c r="F49" i="4"/>
  <c r="D104" i="4"/>
  <c r="E24" i="4"/>
  <c r="D74" i="4" l="1"/>
  <c r="D22" i="4"/>
  <c r="E97" i="4"/>
  <c r="E89" i="4" s="1"/>
  <c r="D97" i="4"/>
  <c r="F112" i="4"/>
  <c r="F111" i="4"/>
  <c r="E110" i="4"/>
  <c r="E109" i="4" s="1"/>
  <c r="D110" i="4"/>
  <c r="C108" i="4"/>
  <c r="D108" i="4"/>
  <c r="D133" i="4"/>
  <c r="D125" i="4"/>
  <c r="E115" i="4"/>
  <c r="E53" i="4"/>
  <c r="E51" i="4" s="1"/>
  <c r="E57" i="4"/>
  <c r="E56" i="4" s="1"/>
  <c r="C54" i="4"/>
  <c r="D54" i="4"/>
  <c r="E20" i="4"/>
  <c r="E108" i="4" l="1"/>
  <c r="F108" i="4" s="1"/>
  <c r="F109" i="4"/>
  <c r="E75" i="4"/>
  <c r="F110" i="4"/>
  <c r="F57" i="4"/>
  <c r="F56" i="4"/>
  <c r="E55" i="4"/>
  <c r="E19" i="4"/>
  <c r="F19" i="4" s="1"/>
  <c r="F14" i="4"/>
  <c r="E13" i="4"/>
  <c r="F13" i="4" s="1"/>
  <c r="F55" i="4" l="1"/>
  <c r="E54" i="4"/>
  <c r="F54" i="4" s="1"/>
  <c r="E12" i="4"/>
  <c r="E11" i="4" s="1"/>
  <c r="E15" i="4" s="1"/>
  <c r="F15" i="4" s="1"/>
  <c r="F12" i="4" l="1"/>
  <c r="F11" i="4"/>
  <c r="F60" i="4" l="1"/>
  <c r="E18" i="4"/>
  <c r="E17" i="4" s="1"/>
  <c r="D16" i="4"/>
  <c r="D21" i="4"/>
  <c r="F17" i="4" l="1"/>
  <c r="E16" i="4"/>
  <c r="E10" i="4" s="1"/>
  <c r="F10" i="4" s="1"/>
  <c r="F20" i="4"/>
  <c r="F16" i="4" l="1"/>
  <c r="E21" i="4" l="1"/>
  <c r="D118" i="4" l="1"/>
  <c r="D116" i="4"/>
  <c r="F98" i="4" l="1"/>
  <c r="F33" i="4"/>
  <c r="F34" i="4"/>
  <c r="F36" i="4"/>
  <c r="F53" i="4"/>
  <c r="F51" i="4"/>
  <c r="D50" i="4"/>
  <c r="F97" i="4" l="1"/>
  <c r="E50" i="4"/>
  <c r="F50" i="4" s="1"/>
  <c r="E79" i="4" l="1"/>
  <c r="E77" i="4" s="1"/>
  <c r="F30" i="4"/>
  <c r="F25" i="4"/>
  <c r="F18" i="4" l="1"/>
  <c r="F21" i="4" l="1"/>
  <c r="D120" i="4" l="1"/>
  <c r="F126" i="4"/>
  <c r="E125" i="4"/>
  <c r="E121" i="4" s="1"/>
  <c r="E118" i="4"/>
  <c r="F118" i="4" s="1"/>
  <c r="E116" i="4"/>
  <c r="E114" i="4" s="1"/>
  <c r="F119" i="4"/>
  <c r="E113" i="4" l="1"/>
  <c r="F125" i="4"/>
  <c r="E104" i="4"/>
  <c r="E100" i="4" s="1"/>
  <c r="F117" i="4"/>
  <c r="F116" i="4"/>
  <c r="F115" i="4"/>
  <c r="F114" i="4"/>
  <c r="D113" i="4"/>
  <c r="F113" i="4" l="1"/>
  <c r="F27" i="4" l="1"/>
  <c r="D130" i="4" l="1"/>
  <c r="D127" i="4"/>
  <c r="F80" i="4" l="1"/>
  <c r="F79" i="4"/>
  <c r="D76" i="4"/>
  <c r="F26" i="4" l="1"/>
  <c r="F78" i="4"/>
  <c r="F77" i="4" l="1"/>
  <c r="E76" i="4"/>
  <c r="F76" i="4" l="1"/>
  <c r="D129" i="4"/>
  <c r="D88" i="4" l="1"/>
  <c r="F37" i="4"/>
  <c r="E133" i="4" l="1"/>
  <c r="E130" i="4" s="1"/>
  <c r="F90" i="4"/>
  <c r="E88" i="4" l="1"/>
  <c r="F89" i="4"/>
  <c r="F88" i="4" l="1"/>
  <c r="F29" i="4" l="1"/>
  <c r="D128" i="4" l="1"/>
  <c r="D23" i="4" l="1"/>
  <c r="D131" i="4"/>
  <c r="E23" i="4" l="1"/>
  <c r="F24" i="4"/>
  <c r="F23" i="4" l="1"/>
  <c r="D58" i="4" l="1"/>
  <c r="D99" i="4"/>
  <c r="D45" i="4"/>
  <c r="D31" i="4"/>
  <c r="E45" i="4" l="1"/>
  <c r="E31" i="4"/>
  <c r="E99" i="4" l="1"/>
  <c r="E58" i="4" l="1"/>
  <c r="E22" i="4" s="1"/>
  <c r="F101" i="4" l="1"/>
  <c r="F132" i="4"/>
  <c r="F105" i="4"/>
  <c r="F133" i="4"/>
  <c r="F104" i="4"/>
  <c r="F130" i="4"/>
  <c r="E131" i="4"/>
  <c r="F32" i="4"/>
  <c r="F31" i="4"/>
  <c r="F131" i="4" l="1"/>
  <c r="F45" i="4" l="1"/>
  <c r="F46" i="4"/>
  <c r="F75" i="4"/>
  <c r="F59" i="4"/>
  <c r="F58" i="4"/>
  <c r="F99" i="4"/>
  <c r="F100" i="4"/>
  <c r="F22" i="4" l="1"/>
  <c r="E128" i="4" l="1"/>
  <c r="F129" i="4"/>
  <c r="F121" i="4" l="1"/>
  <c r="E120" i="4"/>
  <c r="E74" i="4" s="1"/>
  <c r="F128" i="4"/>
  <c r="F120" i="4" l="1"/>
  <c r="E127" i="4"/>
  <c r="F122" i="4" l="1"/>
  <c r="F127" i="4"/>
  <c r="F74" i="4"/>
</calcChain>
</file>

<file path=xl/sharedStrings.xml><?xml version="1.0" encoding="utf-8"?>
<sst xmlns="http://schemas.openxmlformats.org/spreadsheetml/2006/main" count="229" uniqueCount="155">
  <si>
    <t>Показники бюджету</t>
  </si>
  <si>
    <t>КТКВ</t>
  </si>
  <si>
    <t>Зміни до показників</t>
  </si>
  <si>
    <t xml:space="preserve"> - профіцит за рахунок коштів, що передаються із загального фонду бюджету до бюджету розвитку (спеціального фонду)</t>
  </si>
  <si>
    <t xml:space="preserve"> - дефіцит за рахунок коштів, що передаються із загального фонду бюджету до бюджету розвитку (спеціального фонду)</t>
  </si>
  <si>
    <t>у тому числі бюджет розвитку</t>
  </si>
  <si>
    <t>Видатки та кредитування загального фонду, разом:</t>
  </si>
  <si>
    <t>Видатки та кредитування  спеціального фонду, разом:</t>
  </si>
  <si>
    <t>Джерела фінансування загального фонду, усього:</t>
  </si>
  <si>
    <t>Джерела фінансування спеціального фонду, усього:</t>
  </si>
  <si>
    <t>Код  програмної класифікації видатків та кредитування місцевого бюджету</t>
  </si>
  <si>
    <t>Управління охорони  здоров'я виконкому Криворізької міської ради</t>
  </si>
  <si>
    <t xml:space="preserve">            до рішення виконкому міської ради </t>
  </si>
  <si>
    <t>Видатки та кредитування загального та спеціального фондів разом:</t>
  </si>
  <si>
    <t>Код доходів, код ТПКВКМБ /
ТКВКБМС</t>
  </si>
  <si>
    <t>0600000</t>
  </si>
  <si>
    <t>0610000</t>
  </si>
  <si>
    <t>Інші програми та заходи у сфері освіти</t>
  </si>
  <si>
    <t>1162</t>
  </si>
  <si>
    <t>0611162</t>
  </si>
  <si>
    <t>0700000</t>
  </si>
  <si>
    <t>0710000</t>
  </si>
  <si>
    <t>Організація благоустрою населених пунктів</t>
  </si>
  <si>
    <t xml:space="preserve">             Додаток</t>
  </si>
  <si>
    <t xml:space="preserve">Проект унесення змін до показників міського бюджету на 2019 рік </t>
  </si>
  <si>
    <t xml:space="preserve">Затверджено на 2019 рік </t>
  </si>
  <si>
    <t xml:space="preserve"> - дефіцит за рахунок розподілу вільного залишку коштів, що склався на рахунку загального фонду міського бюджету станом на 01.01.2019</t>
  </si>
  <si>
    <t xml:space="preserve"> - дефіцит за рахунок розподілу залишків коштів, що склалися на рахунках спеціального фонду міського бюджету станом на 01.01.2019</t>
  </si>
  <si>
    <t>Уточнені показники на 2019 рік</t>
  </si>
  <si>
    <t>Департамент освіти і науки виконкому Криворізької міської ради</t>
  </si>
  <si>
    <t>Департамент фінансів виконкому Криворізької міської ради</t>
  </si>
  <si>
    <t>Департамент розвитку інфраструктури міста виконкому Криворізької міської ради</t>
  </si>
  <si>
    <t>Доходи загального та спеціального фондів разом:</t>
  </si>
  <si>
    <t>1216090</t>
  </si>
  <si>
    <t>6090</t>
  </si>
  <si>
    <t>Інша діяльність у сфері житлово-комунального господарства</t>
  </si>
  <si>
    <t>Доходи загального фонду разом:</t>
  </si>
  <si>
    <t>Надання дошкільної освіти</t>
  </si>
  <si>
    <t>0611010</t>
  </si>
  <si>
    <t>1010</t>
  </si>
  <si>
    <t>0611020</t>
  </si>
  <si>
    <t>1020</t>
  </si>
  <si>
    <t>Надання загальної середньої освіти загальноосвітніми навчальними закладами (в т. ч. школою-дитячим садком, інтернатом при школі), спеціалізованими школами, ліцеями, гімназіями, колегіумами</t>
  </si>
  <si>
    <t>0611040</t>
  </si>
  <si>
    <t>1040</t>
  </si>
  <si>
    <t>Надання загальної середньої освіти загальноосвiтнiми школами-iнтернатами, загальноосвітніми санаторними школами-інтернатами</t>
  </si>
  <si>
    <t>Управління капітального будівництва виконкому Криворізької міської ради</t>
  </si>
  <si>
    <t xml:space="preserve">Відділ транспорту і зв'язку виконкому Криворізької міської ради </t>
  </si>
  <si>
    <t>7693</t>
  </si>
  <si>
    <t>Інші заходи, пов'язані з економічною діяльністю</t>
  </si>
  <si>
    <t>Утримання та навчально-тренувальна робота комунальних дитячо-юнацьких спортивних шкіл</t>
  </si>
  <si>
    <t>0615031</t>
  </si>
  <si>
    <t>5031</t>
  </si>
  <si>
    <t>0712010</t>
  </si>
  <si>
    <t>2010</t>
  </si>
  <si>
    <t xml:space="preserve">Багатопрофільна стаціонарна медична допомога населенню </t>
  </si>
  <si>
    <t>2030</t>
  </si>
  <si>
    <t>Лікарсько-акушерська допомога  вагітним, породіллям та новонародженим</t>
  </si>
  <si>
    <t>0712111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</si>
  <si>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</si>
  <si>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</si>
  <si>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0712030</t>
  </si>
  <si>
    <t>7310</t>
  </si>
  <si>
    <t>Будівництво об'єктів житлово-комунального господарства</t>
  </si>
  <si>
    <t>1517310</t>
  </si>
  <si>
    <t>1917670</t>
  </si>
  <si>
    <t>7670</t>
  </si>
  <si>
    <t>Внески до статутного капіталу суб’єктів господарювання</t>
  </si>
  <si>
    <t>депут</t>
  </si>
  <si>
    <t>Податкові надходження</t>
  </si>
  <si>
    <t xml:space="preserve">Місцеві податки </t>
  </si>
  <si>
    <t>Усього доходів (без урахування міжбюджетніх трансфертів)</t>
  </si>
  <si>
    <t xml:space="preserve">Офіційні трансферти </t>
  </si>
  <si>
    <t>Від органів державного управління</t>
  </si>
  <si>
    <t>Нерозподілені трансферти з державного бюджету</t>
  </si>
  <si>
    <t>3718500</t>
  </si>
  <si>
    <t>8500</t>
  </si>
  <si>
    <t>грн</t>
  </si>
  <si>
    <t>видатки розвитку</t>
  </si>
  <si>
    <t>Податок на  майно</t>
  </si>
  <si>
    <t>Орендна плата з юридичних осіб </t>
  </si>
  <si>
    <t>Субвенції з місцевих бюджетів іншим місцевим бюджетам</t>
  </si>
  <si>
    <t>Інші субвенції з місцевого бюджету, у тому числі на:</t>
  </si>
  <si>
    <t xml:space="preserve"> - виконання доручень виборців депутатами обласної ради у 2019 році</t>
  </si>
  <si>
    <t>0712144</t>
  </si>
  <si>
    <t>2144</t>
  </si>
  <si>
    <t>Централізовані заходи з лікування хворих на цукровий та нецукровий діабет</t>
  </si>
  <si>
    <t>7450</t>
  </si>
  <si>
    <t>Управління комунальної власності міста виконкому Криворізької міської ради</t>
  </si>
  <si>
    <t>3117693</t>
  </si>
  <si>
    <t>Інша діяльність у сфері транспорту</t>
  </si>
  <si>
    <t>1517325</t>
  </si>
  <si>
    <t>7325</t>
  </si>
  <si>
    <t>Будівництво споруд, установ та закладів фізичної культури і спорту</t>
  </si>
  <si>
    <t>Інспекція з благоустрою виконкому Криворізької міської ради</t>
  </si>
  <si>
    <t>1417691</t>
  </si>
  <si>
    <t>7691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</si>
  <si>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 самоврядування і місцевими органами виконавчої влади</t>
  </si>
  <si>
    <t>у тому числі видатки споживаняя</t>
  </si>
  <si>
    <t>Департамент соціальної політики виконкому Криворізької міської ради</t>
  </si>
  <si>
    <t>0800000</t>
  </si>
  <si>
    <t>0810000</t>
  </si>
  <si>
    <t>1917450</t>
  </si>
  <si>
    <t>0617363</t>
  </si>
  <si>
    <t>7363</t>
  </si>
  <si>
    <t>Виконання інвестиційних проектів в рамках здійснення заходів щодо соціально-економічного розвитку окремих територій</t>
  </si>
  <si>
    <t>з них за рахунок коштів субвенції з державного бюджету місцевим бюджетам на здійснення заходів щодо соціально-економічного розвитку окремих територій у 2019 році</t>
  </si>
  <si>
    <t>0817693</t>
  </si>
  <si>
    <t xml:space="preserve">Інші дотації з місцевого бюджету </t>
  </si>
  <si>
    <t>9150</t>
  </si>
  <si>
    <t>3719150</t>
  </si>
  <si>
    <t>у тому числі за бюджетами районних  у місті рад</t>
  </si>
  <si>
    <t>Центрально-Міської</t>
  </si>
  <si>
    <t>Металургійної</t>
  </si>
  <si>
    <t>Покровської</t>
  </si>
  <si>
    <t>Інгулецької</t>
  </si>
  <si>
    <t>Тернівської</t>
  </si>
  <si>
    <t>Довгинцівської</t>
  </si>
  <si>
    <t>у тому числі видатки споживання</t>
  </si>
  <si>
    <t>Саксаганської</t>
  </si>
  <si>
    <t>Надання пільг на оплату житлово-комунальних послуг окремим категоріям громадян відповідно до законодавства</t>
  </si>
  <si>
    <t>0813011</t>
  </si>
  <si>
    <t>3011</t>
  </si>
  <si>
    <t xml:space="preserve">Субвенція з місцевого бюджету на надання пільг та житлових субсидій населенню на оплату електроенергії, природного газу, послуг тепло-, водопостачання і водовідведення, квартирної плати (утримання будинків і споруд та прибудинкових територій), управління багатоквартирним будинком, поводження з побутовими відходами (вивезення побутових відходів) та вивезення рідких нечистот, внесків за встановлення, обслуговування та заміну вузлів комерційного обліку води та теплової енергії, абонентського обслуговування для споживачів комунальних послуг, що надаються у багатоквартирних будинках за індивідуальними договорами за рахунок відповідної субвенції з державного бюджету </t>
  </si>
  <si>
    <t>9210</t>
  </si>
  <si>
    <t>0819210</t>
  </si>
  <si>
    <t>Інші заходи у сфері соціального захисту і соціального забезпечення</t>
  </si>
  <si>
    <t>0813242</t>
  </si>
  <si>
    <t>3242</t>
  </si>
  <si>
    <t>0712080</t>
  </si>
  <si>
    <t>2080</t>
  </si>
  <si>
    <t>Амбулаторно-поліклінічна допомога населенню, крім первинної медичної допомоги</t>
  </si>
  <si>
    <t>Інші заходи у сфері електротранспорту</t>
  </si>
  <si>
    <t>7426</t>
  </si>
  <si>
    <t>1917426</t>
  </si>
  <si>
    <t>1917413</t>
  </si>
  <si>
    <t>7413</t>
  </si>
  <si>
    <t>Інші заходи у сфері автотранспорту</t>
  </si>
  <si>
    <t>1217670</t>
  </si>
  <si>
    <t>0611090</t>
  </si>
  <si>
    <t>1090</t>
  </si>
  <si>
    <t>Надання позашкільної освіти позашкільними закладами освіти, заходи із позашкільної роботи з дітьми</t>
  </si>
  <si>
    <t>3719510</t>
  </si>
  <si>
    <t>9510</t>
  </si>
  <si>
    <t>Субвенція з місцевого бюджету на здійснення заходів щодо соціально-економічного розвитку окремих територій за рахунок відповідної субвенції з державного бюджету</t>
  </si>
  <si>
    <t>1216011</t>
  </si>
  <si>
    <t>6011</t>
  </si>
  <si>
    <t>1216017</t>
  </si>
  <si>
    <t>6017</t>
  </si>
  <si>
    <t>Експлуатація та технічне обслуговування житлового фонду</t>
  </si>
  <si>
    <t xml:space="preserve">Інша діяльність, пов’язана з експлуатацією об’єктів житлово-комунального господарства </t>
  </si>
  <si>
    <t>у тому числі за бюджетом Довгинцівської районної в місті ради</t>
  </si>
  <si>
    <t xml:space="preserve">Керуюча справами виконкому </t>
  </si>
  <si>
    <t>Тетяна Мала</t>
  </si>
  <si>
    <t xml:space="preserve">          18.09.2019 №423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</si>
</sst>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8" x14ac:knownFonts="1">
    <font>
      <sz val="10"/>
      <name val="Arial Cyr"/>
      <charset val="204"/>
    </font>
    <font>
      <sz val="14"/>
      <name val="Arial Cyr"/>
      <family val="2"/>
      <charset val="204"/>
    </font>
    <font>
      <b/>
      <i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3"/>
      <name val="Times New Roman"/>
      <family val="1"/>
      <charset val="204"/>
    </font>
    <font>
      <b/>
      <i/>
      <sz val="16"/>
      <name val="Times New Roman"/>
      <family val="1"/>
      <charset val="204"/>
    </font>
    <font>
      <i/>
      <sz val="13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Arial Cyr"/>
      <charset val="204"/>
    </font>
    <font>
      <b/>
      <i/>
      <sz val="18"/>
      <name val="Times New Roman"/>
      <family val="1"/>
      <charset val="204"/>
    </font>
    <font>
      <i/>
      <sz val="16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i/>
      <sz val="28"/>
      <name val="Times New Roman"/>
      <family val="1"/>
      <charset val="204"/>
    </font>
    <font>
      <i/>
      <sz val="36"/>
      <name val="Times New Roman"/>
      <family val="1"/>
      <charset val="204"/>
    </font>
    <font>
      <i/>
      <sz val="40"/>
      <name val="Times New Roman"/>
      <family val="1"/>
      <charset val="204"/>
    </font>
    <font>
      <i/>
      <sz val="1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12"/>
      <name val="Arial Cyr"/>
      <charset val="204"/>
    </font>
    <font>
      <sz val="14"/>
      <color rgb="FFFF0000"/>
      <name val="Times New Roman"/>
      <family val="1"/>
      <charset val="204"/>
    </font>
    <font>
      <sz val="14"/>
      <color rgb="FF0070C0"/>
      <name val="Times New Roman"/>
      <family val="1"/>
      <charset val="204"/>
    </font>
    <font>
      <sz val="10"/>
      <color rgb="FFFF0000"/>
      <name val="Arial Cyr"/>
      <charset val="204"/>
    </font>
    <font>
      <b/>
      <sz val="13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1" fillId="0" borderId="0" xfId="0" applyFont="1"/>
    <xf numFmtId="0" fontId="0" fillId="0" borderId="0" xfId="0" applyFill="1"/>
    <xf numFmtId="49" fontId="0" fillId="0" borderId="0" xfId="0" applyNumberFormat="1"/>
    <xf numFmtId="0" fontId="3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Border="1"/>
    <xf numFmtId="4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/>
    <xf numFmtId="0" fontId="4" fillId="0" borderId="0" xfId="0" applyFont="1" applyFill="1"/>
    <xf numFmtId="0" fontId="7" fillId="0" borderId="0" xfId="0" applyFont="1"/>
    <xf numFmtId="0" fontId="5" fillId="2" borderId="1" xfId="0" applyFont="1" applyFill="1" applyBorder="1"/>
    <xf numFmtId="4" fontId="9" fillId="0" borderId="0" xfId="0" applyNumberFormat="1" applyFont="1" applyBorder="1" applyAlignment="1">
      <alignment horizontal="center" vertical="center"/>
    </xf>
    <xf numFmtId="0" fontId="10" fillId="0" borderId="0" xfId="0" applyFont="1" applyFill="1"/>
    <xf numFmtId="0" fontId="11" fillId="0" borderId="0" xfId="0" applyFont="1"/>
    <xf numFmtId="0" fontId="12" fillId="0" borderId="0" xfId="0" applyFont="1"/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4" fontId="4" fillId="0" borderId="0" xfId="0" applyNumberFormat="1" applyFont="1"/>
    <xf numFmtId="4" fontId="2" fillId="2" borderId="2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/>
    </xf>
    <xf numFmtId="4" fontId="3" fillId="2" borderId="5" xfId="0" applyNumberFormat="1" applyFont="1" applyFill="1" applyBorder="1" applyAlignment="1">
      <alignment horizontal="center" vertical="center"/>
    </xf>
    <xf numFmtId="4" fontId="2" fillId="3" borderId="6" xfId="0" applyNumberFormat="1" applyFont="1" applyFill="1" applyBorder="1" applyAlignment="1">
      <alignment horizontal="center" vertical="center"/>
    </xf>
    <xf numFmtId="2" fontId="0" fillId="0" borderId="0" xfId="0" applyNumberFormat="1"/>
    <xf numFmtId="0" fontId="2" fillId="0" borderId="0" xfId="0" applyFont="1" applyBorder="1" applyAlignment="1">
      <alignment horizontal="center" vertical="center" wrapText="1"/>
    </xf>
    <xf numFmtId="164" fontId="0" fillId="0" borderId="0" xfId="0" applyNumberFormat="1"/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5" fillId="2" borderId="2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5" fillId="2" borderId="7" xfId="0" applyFont="1" applyFill="1" applyBorder="1"/>
    <xf numFmtId="0" fontId="5" fillId="2" borderId="8" xfId="0" applyFont="1" applyFill="1" applyBorder="1"/>
    <xf numFmtId="4" fontId="5" fillId="2" borderId="2" xfId="0" applyNumberFormat="1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/>
    </xf>
    <xf numFmtId="4" fontId="4" fillId="0" borderId="9" xfId="0" applyNumberFormat="1" applyFont="1" applyFill="1" applyBorder="1" applyAlignment="1">
      <alignment horizontal="center" vertical="center"/>
    </xf>
    <xf numFmtId="4" fontId="3" fillId="3" borderId="6" xfId="0" applyNumberFormat="1" applyFont="1" applyFill="1" applyBorder="1" applyAlignment="1">
      <alignment horizontal="center" vertical="center"/>
    </xf>
    <xf numFmtId="4" fontId="4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4" fontId="19" fillId="0" borderId="0" xfId="0" applyNumberFormat="1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/>
    </xf>
    <xf numFmtId="4" fontId="3" fillId="0" borderId="9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5" fillId="0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/>
    <xf numFmtId="0" fontId="5" fillId="2" borderId="4" xfId="0" applyFont="1" applyFill="1" applyBorder="1"/>
    <xf numFmtId="0" fontId="5" fillId="2" borderId="5" xfId="0" applyFont="1" applyFill="1" applyBorder="1"/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4" fontId="3" fillId="0" borderId="10" xfId="0" applyNumberFormat="1" applyFont="1" applyFill="1" applyBorder="1" applyAlignment="1">
      <alignment horizontal="center" vertical="center"/>
    </xf>
    <xf numFmtId="49" fontId="2" fillId="3" borderId="11" xfId="0" applyNumberFormat="1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49" fontId="3" fillId="3" borderId="11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4" fillId="0" borderId="10" xfId="0" applyFont="1" applyFill="1" applyBorder="1" applyAlignment="1">
      <alignment horizontal="left" vertical="center" wrapText="1"/>
    </xf>
    <xf numFmtId="4" fontId="0" fillId="0" borderId="0" xfId="0" applyNumberFormat="1" applyFill="1"/>
    <xf numFmtId="4" fontId="4" fillId="0" borderId="0" xfId="0" applyNumberFormat="1" applyFont="1" applyFill="1" applyBorder="1" applyAlignment="1">
      <alignment horizontal="center" vertical="center" wrapText="1"/>
    </xf>
    <xf numFmtId="4" fontId="24" fillId="0" borderId="0" xfId="0" applyNumberFormat="1" applyFont="1" applyFill="1" applyBorder="1" applyAlignment="1">
      <alignment horizontal="center" vertical="center"/>
    </xf>
    <xf numFmtId="4" fontId="5" fillId="2" borderId="7" xfId="0" applyNumberFormat="1" applyFont="1" applyFill="1" applyBorder="1" applyAlignment="1">
      <alignment horizontal="center" vertical="center"/>
    </xf>
    <xf numFmtId="4" fontId="25" fillId="0" borderId="0" xfId="0" applyNumberFormat="1" applyFont="1" applyFill="1" applyBorder="1" applyAlignment="1">
      <alignment horizontal="center" vertical="center"/>
    </xf>
    <xf numFmtId="0" fontId="26" fillId="0" borderId="0" xfId="0" applyFont="1" applyFill="1"/>
    <xf numFmtId="4" fontId="23" fillId="0" borderId="0" xfId="0" applyNumberFormat="1" applyFont="1" applyFill="1"/>
    <xf numFmtId="0" fontId="27" fillId="2" borderId="1" xfId="0" applyFont="1" applyFill="1" applyBorder="1"/>
    <xf numFmtId="4" fontId="24" fillId="5" borderId="0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center" vertical="center"/>
    </xf>
    <xf numFmtId="4" fontId="4" fillId="0" borderId="9" xfId="0" applyNumberFormat="1" applyFont="1" applyFill="1" applyBorder="1" applyAlignment="1">
      <alignment horizontal="center" vertical="center"/>
    </xf>
    <xf numFmtId="4" fontId="3" fillId="3" borderId="6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49" fontId="3" fillId="3" borderId="11" xfId="0" applyNumberFormat="1" applyFont="1" applyFill="1" applyBorder="1" applyAlignment="1">
      <alignment horizontal="center" vertical="center" wrapText="1"/>
    </xf>
    <xf numFmtId="4" fontId="24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Fill="1"/>
    <xf numFmtId="4" fontId="2" fillId="3" borderId="6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4" fontId="3" fillId="0" borderId="9" xfId="0" applyNumberFormat="1" applyFont="1" applyFill="1" applyBorder="1" applyAlignment="1">
      <alignment horizontal="center" vertical="center"/>
    </xf>
    <xf numFmtId="4" fontId="4" fillId="0" borderId="6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 wrapText="1"/>
    </xf>
    <xf numFmtId="4" fontId="3" fillId="0" borderId="10" xfId="0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9" fillId="0" borderId="0" xfId="0" applyFont="1"/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5" fillId="4" borderId="10" xfId="0" applyFont="1" applyFill="1" applyBorder="1"/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10" xfId="0" applyNumberFormat="1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4" fontId="2" fillId="3" borderId="3" xfId="0" applyNumberFormat="1" applyFont="1" applyFill="1" applyBorder="1" applyAlignment="1">
      <alignment horizontal="center" vertical="center"/>
    </xf>
    <xf numFmtId="4" fontId="4" fillId="0" borderId="3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 wrapText="1"/>
    </xf>
    <xf numFmtId="0" fontId="0" fillId="0" borderId="0" xfId="0"/>
    <xf numFmtId="0" fontId="0" fillId="0" borderId="0" xfId="0" applyFill="1"/>
    <xf numFmtId="4" fontId="4" fillId="0" borderId="0" xfId="0" applyNumberFormat="1" applyFont="1" applyFill="1" applyBorder="1" applyAlignment="1">
      <alignment horizontal="center" vertical="center"/>
    </xf>
    <xf numFmtId="0" fontId="5" fillId="2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/>
    </xf>
    <xf numFmtId="4" fontId="4" fillId="0" borderId="9" xfId="0" applyNumberFormat="1" applyFont="1" applyFill="1" applyBorder="1" applyAlignment="1">
      <alignment horizontal="center" vertical="center"/>
    </xf>
    <xf numFmtId="4" fontId="4" fillId="0" borderId="10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 wrapText="1"/>
    </xf>
    <xf numFmtId="4" fontId="3" fillId="0" borderId="10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5" fillId="4" borderId="7" xfId="0" applyFont="1" applyFill="1" applyBorder="1"/>
    <xf numFmtId="0" fontId="3" fillId="0" borderId="10" xfId="0" applyFont="1" applyFill="1" applyBorder="1" applyAlignment="1">
      <alignment vertical="center" wrapText="1"/>
    </xf>
    <xf numFmtId="4" fontId="5" fillId="4" borderId="7" xfId="0" applyNumberFormat="1" applyFont="1" applyFill="1" applyBorder="1" applyAlignment="1">
      <alignment horizontal="center" vertical="center"/>
    </xf>
    <xf numFmtId="4" fontId="2" fillId="4" borderId="10" xfId="0" applyNumberFormat="1" applyFont="1" applyFill="1" applyBorder="1" applyAlignment="1">
      <alignment horizontal="center" vertical="center"/>
    </xf>
    <xf numFmtId="4" fontId="4" fillId="4" borderId="10" xfId="0" applyNumberFormat="1" applyFont="1" applyFill="1" applyBorder="1" applyAlignment="1">
      <alignment horizontal="center" vertical="center"/>
    </xf>
    <xf numFmtId="4" fontId="3" fillId="4" borderId="10" xfId="0" applyNumberFormat="1" applyFont="1" applyFill="1" applyBorder="1" applyAlignment="1">
      <alignment horizontal="center" vertical="center"/>
    </xf>
    <xf numFmtId="0" fontId="5" fillId="4" borderId="14" xfId="0" applyFont="1" applyFill="1" applyBorder="1"/>
    <xf numFmtId="0" fontId="5" fillId="0" borderId="1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/>
    </xf>
    <xf numFmtId="4" fontId="3" fillId="0" borderId="3" xfId="0" applyNumberFormat="1" applyFont="1" applyFill="1" applyBorder="1" applyAlignment="1">
      <alignment horizontal="center" vertical="center"/>
    </xf>
    <xf numFmtId="0" fontId="5" fillId="4" borderId="8" xfId="0" applyFont="1" applyFill="1" applyBorder="1"/>
    <xf numFmtId="0" fontId="5" fillId="0" borderId="16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vertical="center" wrapText="1"/>
    </xf>
    <xf numFmtId="0" fontId="27" fillId="2" borderId="18" xfId="0" applyFont="1" applyFill="1" applyBorder="1"/>
    <xf numFmtId="4" fontId="4" fillId="4" borderId="8" xfId="0" applyNumberFormat="1" applyFont="1" applyFill="1" applyBorder="1" applyAlignment="1">
      <alignment horizontal="center" vertical="center"/>
    </xf>
    <xf numFmtId="4" fontId="5" fillId="4" borderId="16" xfId="0" applyNumberFormat="1" applyFont="1" applyFill="1" applyBorder="1" applyAlignment="1">
      <alignment horizontal="center" vertical="center"/>
    </xf>
    <xf numFmtId="4" fontId="2" fillId="4" borderId="12" xfId="0" applyNumberFormat="1" applyFont="1" applyFill="1" applyBorder="1" applyAlignment="1">
      <alignment horizontal="center" vertical="center"/>
    </xf>
    <xf numFmtId="4" fontId="4" fillId="4" borderId="12" xfId="0" applyNumberFormat="1" applyFont="1" applyFill="1" applyBorder="1" applyAlignment="1">
      <alignment horizontal="center" vertical="center"/>
    </xf>
    <xf numFmtId="4" fontId="3" fillId="4" borderId="12" xfId="0" applyNumberFormat="1" applyFont="1" applyFill="1" applyBorder="1" applyAlignment="1">
      <alignment horizontal="center" vertical="center"/>
    </xf>
    <xf numFmtId="4" fontId="4" fillId="4" borderId="17" xfId="0" applyNumberFormat="1" applyFont="1" applyFill="1" applyBorder="1" applyAlignment="1">
      <alignment horizontal="center" vertical="center"/>
    </xf>
    <xf numFmtId="4" fontId="5" fillId="4" borderId="3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left" vertical="center" wrapText="1"/>
    </xf>
    <xf numFmtId="4" fontId="4" fillId="4" borderId="14" xfId="0" applyNumberFormat="1" applyFont="1" applyFill="1" applyBorder="1" applyAlignment="1">
      <alignment horizontal="center" vertical="center"/>
    </xf>
    <xf numFmtId="4" fontId="4" fillId="4" borderId="19" xfId="0" applyNumberFormat="1" applyFont="1" applyFill="1" applyBorder="1" applyAlignment="1">
      <alignment horizontal="center" vertical="center"/>
    </xf>
    <xf numFmtId="4" fontId="5" fillId="2" borderId="18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center" wrapText="1"/>
    </xf>
    <xf numFmtId="4" fontId="24" fillId="0" borderId="10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9"/>
  <sheetViews>
    <sheetView tabSelected="1" view="pageBreakPreview" zoomScale="89" zoomScaleNormal="93" zoomScaleSheetLayoutView="89" workbookViewId="0">
      <selection activeCell="D7" sqref="D7:D8"/>
    </sheetView>
  </sheetViews>
  <sheetFormatPr defaultRowHeight="12.75" x14ac:dyDescent="0.2"/>
  <cols>
    <col min="1" max="1" width="15.7109375" customWidth="1"/>
    <col min="2" max="2" width="14.140625" customWidth="1"/>
    <col min="3" max="3" width="44.85546875" customWidth="1"/>
    <col min="4" max="4" width="23.42578125" customWidth="1"/>
    <col min="5" max="5" width="19.85546875" customWidth="1"/>
    <col min="6" max="6" width="22.7109375" customWidth="1"/>
    <col min="7" max="7" width="20.28515625" customWidth="1"/>
    <col min="8" max="8" width="15.7109375" customWidth="1"/>
    <col min="9" max="9" width="18.5703125" customWidth="1"/>
  </cols>
  <sheetData>
    <row r="1" spans="1:8" ht="36.75" customHeight="1" x14ac:dyDescent="0.7">
      <c r="A1" s="5"/>
      <c r="B1" s="5"/>
      <c r="C1" s="5"/>
      <c r="D1" s="51" t="s">
        <v>23</v>
      </c>
      <c r="E1" s="50"/>
      <c r="F1" s="34"/>
      <c r="G1" s="20"/>
    </row>
    <row r="2" spans="1:8" ht="24.75" customHeight="1" x14ac:dyDescent="0.65">
      <c r="A2" s="5"/>
      <c r="B2" s="5"/>
      <c r="C2" s="5"/>
      <c r="D2" s="51" t="s">
        <v>12</v>
      </c>
      <c r="E2" s="36"/>
      <c r="F2" s="35"/>
      <c r="G2" s="21"/>
    </row>
    <row r="3" spans="1:8" ht="18.75" customHeight="1" x14ac:dyDescent="0.3">
      <c r="A3" s="5"/>
      <c r="B3" s="5"/>
      <c r="C3" s="5"/>
      <c r="D3" s="20" t="s">
        <v>154</v>
      </c>
      <c r="E3" s="20"/>
      <c r="F3" s="21"/>
      <c r="G3" s="21"/>
    </row>
    <row r="4" spans="1:8" ht="26.25" customHeight="1" x14ac:dyDescent="0.25">
      <c r="A4" s="167" t="s">
        <v>24</v>
      </c>
      <c r="B4" s="167"/>
      <c r="C4" s="168"/>
      <c r="D4" s="168"/>
      <c r="E4" s="168"/>
      <c r="F4" s="168"/>
      <c r="G4" s="17"/>
      <c r="H4" s="1"/>
    </row>
    <row r="5" spans="1:8" ht="12" customHeight="1" x14ac:dyDescent="0.25">
      <c r="A5" s="16"/>
      <c r="B5" s="16"/>
      <c r="C5" s="17"/>
      <c r="D5" s="17"/>
      <c r="E5" s="17"/>
      <c r="F5" s="17"/>
      <c r="G5" s="17"/>
      <c r="H5" s="1"/>
    </row>
    <row r="6" spans="1:8" ht="15" customHeight="1" thickBot="1" x14ac:dyDescent="0.35">
      <c r="A6" s="5"/>
      <c r="B6" s="5"/>
      <c r="C6" s="5"/>
      <c r="D6" s="6"/>
      <c r="E6" s="6"/>
      <c r="F6" s="4" t="s">
        <v>77</v>
      </c>
      <c r="G6" s="4"/>
    </row>
    <row r="7" spans="1:8" ht="45" customHeight="1" x14ac:dyDescent="0.2">
      <c r="A7" s="171" t="s">
        <v>10</v>
      </c>
      <c r="B7" s="171" t="s">
        <v>14</v>
      </c>
      <c r="C7" s="169" t="s">
        <v>0</v>
      </c>
      <c r="D7" s="169" t="s">
        <v>25</v>
      </c>
      <c r="E7" s="169" t="s">
        <v>2</v>
      </c>
      <c r="F7" s="169" t="s">
        <v>28</v>
      </c>
      <c r="G7" s="32"/>
    </row>
    <row r="8" spans="1:8" ht="66" customHeight="1" thickBot="1" x14ac:dyDescent="0.25">
      <c r="A8" s="172" t="s">
        <v>1</v>
      </c>
      <c r="B8" s="172"/>
      <c r="C8" s="170"/>
      <c r="D8" s="170"/>
      <c r="E8" s="170"/>
      <c r="F8" s="170"/>
      <c r="G8" s="32"/>
    </row>
    <row r="9" spans="1:8" ht="18.75" customHeight="1" thickBot="1" x14ac:dyDescent="0.25">
      <c r="A9" s="18">
        <v>1</v>
      </c>
      <c r="B9" s="19">
        <v>2</v>
      </c>
      <c r="C9" s="19">
        <v>3</v>
      </c>
      <c r="D9" s="19">
        <v>4</v>
      </c>
      <c r="E9" s="19">
        <v>5</v>
      </c>
      <c r="F9" s="19">
        <v>6</v>
      </c>
      <c r="G9" s="32"/>
    </row>
    <row r="10" spans="1:8" s="88" customFormat="1" ht="29.45" customHeight="1" thickBot="1" x14ac:dyDescent="0.35">
      <c r="A10" s="115"/>
      <c r="B10" s="145"/>
      <c r="C10" s="132" t="s">
        <v>36</v>
      </c>
      <c r="D10" s="133">
        <v>7435060301</v>
      </c>
      <c r="E10" s="156">
        <f>E11+E16</f>
        <v>27154642</v>
      </c>
      <c r="F10" s="133">
        <f t="shared" ref="F10" si="0">D10+E10</f>
        <v>7462214943</v>
      </c>
      <c r="G10" s="32"/>
    </row>
    <row r="11" spans="1:8" s="88" customFormat="1" ht="29.45" customHeight="1" x14ac:dyDescent="0.3">
      <c r="A11" s="124"/>
      <c r="B11" s="136">
        <v>10000000</v>
      </c>
      <c r="C11" s="143" t="s">
        <v>69</v>
      </c>
      <c r="D11" s="126">
        <v>4968599384</v>
      </c>
      <c r="E11" s="147">
        <f>E12</f>
        <v>26904642</v>
      </c>
      <c r="F11" s="152">
        <f>D11+E11</f>
        <v>4995504026</v>
      </c>
      <c r="G11" s="32"/>
    </row>
    <row r="12" spans="1:8" s="88" customFormat="1" ht="27" customHeight="1" x14ac:dyDescent="0.3">
      <c r="A12" s="105"/>
      <c r="B12" s="137">
        <v>18000000</v>
      </c>
      <c r="C12" s="104" t="s">
        <v>70</v>
      </c>
      <c r="D12" s="127">
        <v>1651386575</v>
      </c>
      <c r="E12" s="148">
        <f>E13</f>
        <v>26904642</v>
      </c>
      <c r="F12" s="127">
        <f t="shared" ref="F12:F15" si="1">D12+E12</f>
        <v>1678291217</v>
      </c>
      <c r="G12" s="32"/>
    </row>
    <row r="13" spans="1:8" s="88" customFormat="1" ht="33.6" customHeight="1" x14ac:dyDescent="0.3">
      <c r="A13" s="105"/>
      <c r="B13" s="138">
        <v>18010000</v>
      </c>
      <c r="C13" s="123" t="s">
        <v>79</v>
      </c>
      <c r="D13" s="128">
        <v>1306586575</v>
      </c>
      <c r="E13" s="149">
        <f>E14</f>
        <v>26904642</v>
      </c>
      <c r="F13" s="128">
        <f t="shared" si="1"/>
        <v>1333491217</v>
      </c>
      <c r="G13" s="32"/>
    </row>
    <row r="14" spans="1:8" s="88" customFormat="1" ht="28.15" customHeight="1" x14ac:dyDescent="0.3">
      <c r="A14" s="105"/>
      <c r="B14" s="139">
        <v>18010600</v>
      </c>
      <c r="C14" s="125" t="s">
        <v>80</v>
      </c>
      <c r="D14" s="129">
        <v>1132121175</v>
      </c>
      <c r="E14" s="150">
        <f>4600000+4000000+1085000+2873600+3192042+1693000+2600000+580000+6651000-370000</f>
        <v>26904642</v>
      </c>
      <c r="F14" s="129">
        <f t="shared" si="1"/>
        <v>1159025817</v>
      </c>
      <c r="G14" s="32"/>
    </row>
    <row r="15" spans="1:8" s="112" customFormat="1" ht="37.9" customHeight="1" x14ac:dyDescent="0.3">
      <c r="A15" s="105"/>
      <c r="B15" s="140"/>
      <c r="C15" s="131" t="s">
        <v>71</v>
      </c>
      <c r="D15" s="127">
        <v>5294126481</v>
      </c>
      <c r="E15" s="148">
        <f>E11</f>
        <v>26904642</v>
      </c>
      <c r="F15" s="127">
        <f t="shared" si="1"/>
        <v>5321031123</v>
      </c>
      <c r="G15" s="116"/>
    </row>
    <row r="16" spans="1:8" s="112" customFormat="1" ht="31.9" customHeight="1" x14ac:dyDescent="0.3">
      <c r="A16" s="105"/>
      <c r="B16" s="141">
        <v>40000000</v>
      </c>
      <c r="C16" s="104" t="s">
        <v>72</v>
      </c>
      <c r="D16" s="127">
        <f>D17</f>
        <v>2407598733</v>
      </c>
      <c r="E16" s="148">
        <f>E17</f>
        <v>250000</v>
      </c>
      <c r="F16" s="127">
        <f>D16+E16</f>
        <v>2407848733</v>
      </c>
      <c r="G16" s="116"/>
    </row>
    <row r="17" spans="1:12" s="112" customFormat="1" ht="27.6" customHeight="1" x14ac:dyDescent="0.3">
      <c r="A17" s="105"/>
      <c r="B17" s="141">
        <v>41000000</v>
      </c>
      <c r="C17" s="104" t="s">
        <v>73</v>
      </c>
      <c r="D17" s="127">
        <v>2407598733</v>
      </c>
      <c r="E17" s="148">
        <f>E18</f>
        <v>250000</v>
      </c>
      <c r="F17" s="127">
        <f>D17+E17</f>
        <v>2407848733</v>
      </c>
      <c r="G17" s="116"/>
    </row>
    <row r="18" spans="1:12" s="88" customFormat="1" ht="44.45" customHeight="1" x14ac:dyDescent="0.3">
      <c r="A18" s="105"/>
      <c r="B18" s="141">
        <v>41050000</v>
      </c>
      <c r="C18" s="104" t="s">
        <v>81</v>
      </c>
      <c r="D18" s="127">
        <v>1147816933</v>
      </c>
      <c r="E18" s="148">
        <f>E20</f>
        <v>250000</v>
      </c>
      <c r="F18" s="127">
        <f t="shared" ref="F18:F20" si="2">D18+E18</f>
        <v>1148066933</v>
      </c>
      <c r="G18" s="32"/>
    </row>
    <row r="19" spans="1:12" s="112" customFormat="1" ht="39" customHeight="1" thickBot="1" x14ac:dyDescent="0.35">
      <c r="A19" s="130"/>
      <c r="B19" s="138">
        <v>41053900</v>
      </c>
      <c r="C19" s="153" t="s">
        <v>82</v>
      </c>
      <c r="D19" s="154">
        <v>20491570</v>
      </c>
      <c r="E19" s="155">
        <f>E20</f>
        <v>250000</v>
      </c>
      <c r="F19" s="146">
        <f t="shared" si="2"/>
        <v>20741570</v>
      </c>
      <c r="G19" s="116"/>
    </row>
    <row r="20" spans="1:12" s="112" customFormat="1" ht="44.45" customHeight="1" thickBot="1" x14ac:dyDescent="0.35">
      <c r="A20" s="135"/>
      <c r="B20" s="142"/>
      <c r="C20" s="144" t="s">
        <v>83</v>
      </c>
      <c r="D20" s="146">
        <v>19415000</v>
      </c>
      <c r="E20" s="151">
        <f>250000</f>
        <v>250000</v>
      </c>
      <c r="F20" s="146">
        <f t="shared" si="2"/>
        <v>19665000</v>
      </c>
      <c r="G20" s="116"/>
    </row>
    <row r="21" spans="1:12" s="88" customFormat="1" ht="40.9" customHeight="1" thickBot="1" x14ac:dyDescent="0.35">
      <c r="A21" s="11"/>
      <c r="B21" s="79"/>
      <c r="C21" s="132" t="s">
        <v>32</v>
      </c>
      <c r="D21" s="117">
        <f>D10+266664913</f>
        <v>7701725214</v>
      </c>
      <c r="E21" s="133">
        <f>E10</f>
        <v>27154642</v>
      </c>
      <c r="F21" s="133">
        <f>D21+E21</f>
        <v>7728879856</v>
      </c>
      <c r="G21" s="32"/>
    </row>
    <row r="22" spans="1:12" ht="42.75" customHeight="1" thickBot="1" x14ac:dyDescent="0.35">
      <c r="A22" s="115"/>
      <c r="B22" s="115"/>
      <c r="C22" s="132" t="s">
        <v>6</v>
      </c>
      <c r="D22" s="133">
        <f>621494+6788850061.81</f>
        <v>6789471555.8100004</v>
      </c>
      <c r="E22" s="133">
        <f>E24+E31+E45+E50+E54+E58+E38</f>
        <v>30707825</v>
      </c>
      <c r="F22" s="133">
        <f t="shared" ref="F22" si="3">D22+E22</f>
        <v>6820179380.8100004</v>
      </c>
      <c r="G22" s="53"/>
      <c r="H22" s="2"/>
    </row>
    <row r="23" spans="1:12" ht="39" customHeight="1" x14ac:dyDescent="0.2">
      <c r="A23" s="106" t="s">
        <v>15</v>
      </c>
      <c r="B23" s="92"/>
      <c r="C23" s="92" t="s">
        <v>29</v>
      </c>
      <c r="D23" s="109">
        <f>D24</f>
        <v>2392859213.4299998</v>
      </c>
      <c r="E23" s="109">
        <f>E24</f>
        <v>6199455</v>
      </c>
      <c r="F23" s="109">
        <f t="shared" ref="F23:F27" si="4">D23+E23</f>
        <v>2399058668.4299998</v>
      </c>
      <c r="G23" s="53"/>
      <c r="H23" s="2"/>
      <c r="I23" s="2"/>
      <c r="J23" s="2"/>
      <c r="K23" s="2"/>
      <c r="L23" s="2"/>
    </row>
    <row r="24" spans="1:12" ht="40.5" customHeight="1" x14ac:dyDescent="0.2">
      <c r="A24" s="107" t="s">
        <v>16</v>
      </c>
      <c r="B24" s="92"/>
      <c r="C24" s="92" t="s">
        <v>29</v>
      </c>
      <c r="D24" s="109">
        <v>2392859213.4299998</v>
      </c>
      <c r="E24" s="109">
        <f>SUM(E25:E30)</f>
        <v>6199455</v>
      </c>
      <c r="F24" s="109">
        <f t="shared" si="4"/>
        <v>2399058668.4299998</v>
      </c>
      <c r="G24" s="53"/>
      <c r="H24" s="2"/>
      <c r="I24" s="2"/>
      <c r="J24" s="2"/>
      <c r="K24" s="2"/>
      <c r="L24" s="2"/>
    </row>
    <row r="25" spans="1:12" s="88" customFormat="1" ht="28.9" customHeight="1" x14ac:dyDescent="0.2">
      <c r="A25" s="95" t="s">
        <v>38</v>
      </c>
      <c r="B25" s="95" t="s">
        <v>39</v>
      </c>
      <c r="C25" s="98" t="s">
        <v>37</v>
      </c>
      <c r="D25" s="47">
        <v>753704044</v>
      </c>
      <c r="E25" s="47">
        <v>-64405</v>
      </c>
      <c r="F25" s="47">
        <f t="shared" ref="F25" si="5">D25+E25</f>
        <v>753639639</v>
      </c>
      <c r="G25" s="53"/>
      <c r="H25" s="89"/>
      <c r="I25" s="89"/>
      <c r="J25" s="89"/>
      <c r="K25" s="89"/>
      <c r="L25" s="89"/>
    </row>
    <row r="26" spans="1:12" s="88" customFormat="1" ht="111" customHeight="1" x14ac:dyDescent="0.2">
      <c r="A26" s="95" t="s">
        <v>40</v>
      </c>
      <c r="B26" s="95" t="s">
        <v>41</v>
      </c>
      <c r="C26" s="98" t="s">
        <v>42</v>
      </c>
      <c r="D26" s="47">
        <v>1253116233.4300001</v>
      </c>
      <c r="E26" s="47">
        <f>188800+75000+8800+90000</f>
        <v>362600</v>
      </c>
      <c r="F26" s="47">
        <f t="shared" si="4"/>
        <v>1253478833.4300001</v>
      </c>
      <c r="G26" s="81" t="s">
        <v>68</v>
      </c>
      <c r="H26" s="81"/>
      <c r="I26" s="89"/>
      <c r="J26" s="89"/>
      <c r="K26" s="89"/>
      <c r="L26" s="89"/>
    </row>
    <row r="27" spans="1:12" s="88" customFormat="1" ht="74.45" customHeight="1" x14ac:dyDescent="0.2">
      <c r="A27" s="95" t="s">
        <v>43</v>
      </c>
      <c r="B27" s="95" t="s">
        <v>44</v>
      </c>
      <c r="C27" s="98" t="s">
        <v>45</v>
      </c>
      <c r="D27" s="47">
        <v>56415820</v>
      </c>
      <c r="E27" s="47">
        <v>-358000</v>
      </c>
      <c r="F27" s="47">
        <f t="shared" si="4"/>
        <v>56057820</v>
      </c>
      <c r="G27" s="53"/>
      <c r="H27" s="89"/>
      <c r="I27" s="89"/>
      <c r="J27" s="89"/>
      <c r="K27" s="89"/>
      <c r="L27" s="89"/>
    </row>
    <row r="28" spans="1:12" s="112" customFormat="1" ht="54.6" customHeight="1" x14ac:dyDescent="0.2">
      <c r="A28" s="120" t="s">
        <v>139</v>
      </c>
      <c r="B28" s="120" t="s">
        <v>140</v>
      </c>
      <c r="C28" s="123" t="s">
        <v>141</v>
      </c>
      <c r="D28" s="119">
        <v>137791667</v>
      </c>
      <c r="E28" s="119">
        <v>1260</v>
      </c>
      <c r="F28" s="119">
        <f t="shared" ref="F28" si="6">D28+E28</f>
        <v>137792927</v>
      </c>
      <c r="G28" s="114" t="s">
        <v>68</v>
      </c>
      <c r="H28" s="113"/>
      <c r="I28" s="113"/>
      <c r="J28" s="113"/>
      <c r="K28" s="113"/>
      <c r="L28" s="113"/>
    </row>
    <row r="29" spans="1:12" ht="25.15" customHeight="1" x14ac:dyDescent="0.2">
      <c r="A29" s="95" t="s">
        <v>19</v>
      </c>
      <c r="B29" s="95" t="s">
        <v>18</v>
      </c>
      <c r="C29" s="98" t="s">
        <v>17</v>
      </c>
      <c r="D29" s="47">
        <v>39654384</v>
      </c>
      <c r="E29" s="47">
        <f>-767000-125000-1230000+6651000</f>
        <v>4529000</v>
      </c>
      <c r="F29" s="47">
        <f t="shared" ref="F29:F30" si="7">D29+E29</f>
        <v>44183384</v>
      </c>
      <c r="G29" s="7">
        <v>-234800</v>
      </c>
      <c r="H29" s="7" t="s">
        <v>68</v>
      </c>
      <c r="I29" s="2"/>
      <c r="J29" s="2"/>
      <c r="K29" s="2"/>
      <c r="L29" s="2"/>
    </row>
    <row r="30" spans="1:12" s="88" customFormat="1" ht="53.45" customHeight="1" x14ac:dyDescent="0.2">
      <c r="A30" s="95" t="s">
        <v>51</v>
      </c>
      <c r="B30" s="95" t="s">
        <v>52</v>
      </c>
      <c r="C30" s="103" t="s">
        <v>50</v>
      </c>
      <c r="D30" s="110">
        <v>81807400</v>
      </c>
      <c r="E30" s="110">
        <f>36000+1693000</f>
        <v>1729000</v>
      </c>
      <c r="F30" s="47">
        <f t="shared" si="7"/>
        <v>83536400</v>
      </c>
      <c r="G30" s="81" t="s">
        <v>68</v>
      </c>
      <c r="H30" s="81">
        <v>36000</v>
      </c>
      <c r="I30" s="89"/>
      <c r="J30" s="89"/>
      <c r="K30" s="89"/>
      <c r="L30" s="89"/>
    </row>
    <row r="31" spans="1:12" ht="39" customHeight="1" x14ac:dyDescent="0.2">
      <c r="A31" s="107" t="s">
        <v>20</v>
      </c>
      <c r="B31" s="92"/>
      <c r="C31" s="92" t="s">
        <v>11</v>
      </c>
      <c r="D31" s="109">
        <f>D32</f>
        <v>809874290.88</v>
      </c>
      <c r="E31" s="109">
        <f>E32</f>
        <v>4011470</v>
      </c>
      <c r="F31" s="109">
        <f t="shared" ref="F31:F80" si="8">D31+E31</f>
        <v>813885760.88</v>
      </c>
      <c r="G31" s="53"/>
      <c r="H31" s="2"/>
      <c r="I31" s="2"/>
      <c r="J31" s="2"/>
      <c r="K31" s="2"/>
      <c r="L31" s="2"/>
    </row>
    <row r="32" spans="1:12" ht="45.6" customHeight="1" x14ac:dyDescent="0.2">
      <c r="A32" s="107" t="s">
        <v>21</v>
      </c>
      <c r="B32" s="92"/>
      <c r="C32" s="92" t="s">
        <v>11</v>
      </c>
      <c r="D32" s="109">
        <v>809874290.88</v>
      </c>
      <c r="E32" s="109">
        <f>SUM(E33:E37)</f>
        <v>4011470</v>
      </c>
      <c r="F32" s="109">
        <f t="shared" si="8"/>
        <v>813885760.88</v>
      </c>
      <c r="G32" s="74"/>
      <c r="H32" s="74"/>
      <c r="I32" s="2"/>
      <c r="J32" s="2"/>
      <c r="K32" s="2"/>
      <c r="L32" s="2"/>
    </row>
    <row r="33" spans="1:12" s="88" customFormat="1" ht="40.9" customHeight="1" x14ac:dyDescent="0.2">
      <c r="A33" s="95" t="s">
        <v>53</v>
      </c>
      <c r="B33" s="95" t="s">
        <v>54</v>
      </c>
      <c r="C33" s="98" t="s">
        <v>55</v>
      </c>
      <c r="D33" s="110">
        <v>577831466</v>
      </c>
      <c r="E33" s="110">
        <f>5317900+2600000</f>
        <v>7917900</v>
      </c>
      <c r="F33" s="47">
        <f t="shared" ref="F33:F36" si="9">D33+E33</f>
        <v>585749366</v>
      </c>
      <c r="G33" s="87"/>
      <c r="H33" s="87"/>
      <c r="I33" s="89"/>
      <c r="J33" s="89"/>
      <c r="K33" s="89"/>
      <c r="L33" s="89"/>
    </row>
    <row r="34" spans="1:12" s="88" customFormat="1" ht="55.9" customHeight="1" x14ac:dyDescent="0.2">
      <c r="A34" s="95" t="s">
        <v>61</v>
      </c>
      <c r="B34" s="95" t="s">
        <v>56</v>
      </c>
      <c r="C34" s="98" t="s">
        <v>57</v>
      </c>
      <c r="D34" s="110">
        <v>71355376</v>
      </c>
      <c r="E34" s="110">
        <v>999000</v>
      </c>
      <c r="F34" s="47">
        <f t="shared" si="9"/>
        <v>72354376</v>
      </c>
      <c r="G34" s="87"/>
      <c r="H34" s="87"/>
      <c r="I34" s="89"/>
      <c r="J34" s="89"/>
      <c r="K34" s="89"/>
      <c r="L34" s="89"/>
    </row>
    <row r="35" spans="1:12" s="112" customFormat="1" ht="55.9" customHeight="1" x14ac:dyDescent="0.2">
      <c r="A35" s="120" t="s">
        <v>129</v>
      </c>
      <c r="B35" s="120" t="s">
        <v>130</v>
      </c>
      <c r="C35" s="123" t="s">
        <v>131</v>
      </c>
      <c r="D35" s="110">
        <v>9653231</v>
      </c>
      <c r="E35" s="110">
        <v>63000</v>
      </c>
      <c r="F35" s="119">
        <f t="shared" ref="F35" si="10">D35+E35</f>
        <v>9716231</v>
      </c>
      <c r="G35" s="87"/>
      <c r="H35" s="87"/>
      <c r="I35" s="113"/>
      <c r="J35" s="113"/>
      <c r="K35" s="113"/>
      <c r="L35" s="113"/>
    </row>
    <row r="36" spans="1:12" s="88" customFormat="1" ht="75" customHeight="1" x14ac:dyDescent="0.2">
      <c r="A36" s="95" t="s">
        <v>58</v>
      </c>
      <c r="B36" s="95" t="s">
        <v>59</v>
      </c>
      <c r="C36" s="111" t="s">
        <v>60</v>
      </c>
      <c r="D36" s="110">
        <v>60107744</v>
      </c>
      <c r="E36" s="110">
        <v>-6668430</v>
      </c>
      <c r="F36" s="47">
        <f t="shared" si="9"/>
        <v>53439314</v>
      </c>
      <c r="G36" s="87"/>
      <c r="H36" s="87"/>
      <c r="I36" s="89"/>
      <c r="J36" s="89"/>
      <c r="K36" s="89"/>
      <c r="L36" s="89"/>
    </row>
    <row r="37" spans="1:12" ht="62.45" customHeight="1" x14ac:dyDescent="0.2">
      <c r="A37" s="95" t="s">
        <v>84</v>
      </c>
      <c r="B37" s="95" t="s">
        <v>85</v>
      </c>
      <c r="C37" s="98" t="s">
        <v>86</v>
      </c>
      <c r="D37" s="110">
        <v>14543831.880000001</v>
      </c>
      <c r="E37" s="110">
        <v>1700000</v>
      </c>
      <c r="F37" s="47">
        <f t="shared" si="8"/>
        <v>16243831.880000001</v>
      </c>
      <c r="G37" s="73"/>
      <c r="H37" s="73"/>
      <c r="I37" s="2"/>
      <c r="J37" s="2"/>
      <c r="K37" s="2"/>
      <c r="L37" s="2"/>
    </row>
    <row r="38" spans="1:12" s="112" customFormat="1" ht="51.6" customHeight="1" x14ac:dyDescent="0.2">
      <c r="A38" s="107" t="s">
        <v>100</v>
      </c>
      <c r="B38" s="92"/>
      <c r="C38" s="92" t="str">
        <f>C39</f>
        <v>Департамент соціальної політики виконкому Криворізької міської ради</v>
      </c>
      <c r="D38" s="109">
        <f>D39</f>
        <v>616508602</v>
      </c>
      <c r="E38" s="109">
        <f>E39</f>
        <v>7733600</v>
      </c>
      <c r="F38" s="109">
        <f t="shared" ref="F38:F44" si="11">D38+E38</f>
        <v>624242202</v>
      </c>
      <c r="G38" s="73"/>
      <c r="H38" s="73"/>
      <c r="I38" s="113"/>
      <c r="J38" s="113"/>
      <c r="K38" s="113"/>
      <c r="L38" s="113"/>
    </row>
    <row r="39" spans="1:12" s="112" customFormat="1" ht="51" customHeight="1" x14ac:dyDescent="0.2">
      <c r="A39" s="107" t="s">
        <v>101</v>
      </c>
      <c r="B39" s="92"/>
      <c r="C39" s="92" t="s">
        <v>99</v>
      </c>
      <c r="D39" s="109">
        <v>616508602</v>
      </c>
      <c r="E39" s="109">
        <f>SUM(E40:E43)</f>
        <v>7733600</v>
      </c>
      <c r="F39" s="109">
        <f t="shared" si="11"/>
        <v>624242202</v>
      </c>
      <c r="G39" s="73"/>
      <c r="H39" s="73"/>
      <c r="I39" s="113"/>
      <c r="J39" s="113"/>
      <c r="K39" s="113"/>
      <c r="L39" s="113"/>
    </row>
    <row r="40" spans="1:12" s="112" customFormat="1" ht="77.45" customHeight="1" x14ac:dyDescent="0.2">
      <c r="A40" s="120" t="s">
        <v>121</v>
      </c>
      <c r="B40" s="102" t="s">
        <v>122</v>
      </c>
      <c r="C40" s="103" t="s">
        <v>120</v>
      </c>
      <c r="D40" s="110">
        <v>14191721.380000001</v>
      </c>
      <c r="E40" s="110">
        <v>4654</v>
      </c>
      <c r="F40" s="119">
        <f t="shared" si="11"/>
        <v>14196375.380000001</v>
      </c>
      <c r="G40" s="73"/>
      <c r="H40" s="73"/>
      <c r="I40" s="113"/>
      <c r="J40" s="113"/>
      <c r="K40" s="113"/>
      <c r="L40" s="113"/>
    </row>
    <row r="41" spans="1:12" s="112" customFormat="1" ht="45.6" customHeight="1" x14ac:dyDescent="0.2">
      <c r="A41" s="120" t="s">
        <v>127</v>
      </c>
      <c r="B41" s="102" t="s">
        <v>128</v>
      </c>
      <c r="C41" s="165" t="s">
        <v>126</v>
      </c>
      <c r="D41" s="110">
        <v>106094435</v>
      </c>
      <c r="E41" s="110">
        <f>2873600+1230000</f>
        <v>4103600</v>
      </c>
      <c r="F41" s="119">
        <f t="shared" si="11"/>
        <v>110198035</v>
      </c>
      <c r="G41" s="73"/>
      <c r="H41" s="73"/>
      <c r="I41" s="113"/>
      <c r="J41" s="113"/>
      <c r="K41" s="113"/>
      <c r="L41" s="113"/>
    </row>
    <row r="42" spans="1:12" s="112" customFormat="1" ht="44.45" customHeight="1" x14ac:dyDescent="0.2">
      <c r="A42" s="120" t="s">
        <v>107</v>
      </c>
      <c r="B42" s="102" t="s">
        <v>48</v>
      </c>
      <c r="C42" s="103" t="s">
        <v>49</v>
      </c>
      <c r="D42" s="110">
        <v>800000</v>
      </c>
      <c r="E42" s="110">
        <f>4000000-370000</f>
        <v>3630000</v>
      </c>
      <c r="F42" s="119">
        <f t="shared" ref="F42" si="12">D42+E42</f>
        <v>4430000</v>
      </c>
      <c r="G42" s="73"/>
      <c r="H42" s="73"/>
      <c r="I42" s="113"/>
      <c r="J42" s="113"/>
      <c r="K42" s="113"/>
      <c r="L42" s="113"/>
    </row>
    <row r="43" spans="1:12" s="112" customFormat="1" ht="330.6" customHeight="1" x14ac:dyDescent="0.2">
      <c r="A43" s="120" t="s">
        <v>125</v>
      </c>
      <c r="B43" s="102" t="s">
        <v>124</v>
      </c>
      <c r="C43" s="163" t="s">
        <v>123</v>
      </c>
      <c r="D43" s="110">
        <v>279658278.62</v>
      </c>
      <c r="E43" s="110">
        <f>E44</f>
        <v>-4654</v>
      </c>
      <c r="F43" s="119">
        <f t="shared" si="11"/>
        <v>279653624.62</v>
      </c>
      <c r="G43" s="73"/>
      <c r="H43" s="73"/>
      <c r="I43" s="113"/>
      <c r="J43" s="113"/>
      <c r="K43" s="113"/>
      <c r="L43" s="113"/>
    </row>
    <row r="44" spans="1:12" s="112" customFormat="1" ht="42.6" customHeight="1" x14ac:dyDescent="0.2">
      <c r="A44" s="120"/>
      <c r="B44" s="102"/>
      <c r="C44" s="164" t="s">
        <v>151</v>
      </c>
      <c r="D44" s="134">
        <v>44027354.100000001</v>
      </c>
      <c r="E44" s="134">
        <v>-4654</v>
      </c>
      <c r="F44" s="121">
        <f t="shared" si="11"/>
        <v>44022700.100000001</v>
      </c>
      <c r="G44" s="73"/>
      <c r="H44" s="73"/>
      <c r="I44" s="113"/>
      <c r="J44" s="113"/>
      <c r="K44" s="113"/>
      <c r="L44" s="113"/>
    </row>
    <row r="45" spans="1:12" ht="55.5" customHeight="1" x14ac:dyDescent="0.2">
      <c r="A45" s="108">
        <v>1200000</v>
      </c>
      <c r="B45" s="92"/>
      <c r="C45" s="92" t="s">
        <v>31</v>
      </c>
      <c r="D45" s="109">
        <f>D46</f>
        <v>749217085.04999995</v>
      </c>
      <c r="E45" s="109">
        <f>E46</f>
        <v>2909700</v>
      </c>
      <c r="F45" s="109">
        <f t="shared" si="8"/>
        <v>752126785.04999995</v>
      </c>
      <c r="G45" s="53"/>
      <c r="H45" s="2"/>
      <c r="I45" s="2"/>
      <c r="J45" s="2"/>
      <c r="K45" s="2"/>
      <c r="L45" s="2"/>
    </row>
    <row r="46" spans="1:12" ht="59.45" customHeight="1" x14ac:dyDescent="0.2">
      <c r="A46" s="108">
        <v>1210000</v>
      </c>
      <c r="B46" s="92"/>
      <c r="C46" s="92" t="s">
        <v>31</v>
      </c>
      <c r="D46" s="109">
        <v>749217085.04999995</v>
      </c>
      <c r="E46" s="109">
        <f>SUM(E47:E49)</f>
        <v>2909700</v>
      </c>
      <c r="F46" s="109">
        <f t="shared" si="8"/>
        <v>752126785.04999995</v>
      </c>
      <c r="G46" s="74"/>
      <c r="H46" s="2"/>
      <c r="I46" s="2"/>
      <c r="J46" s="2"/>
      <c r="K46" s="2"/>
      <c r="L46" s="2"/>
    </row>
    <row r="47" spans="1:12" s="112" customFormat="1" ht="44.45" customHeight="1" x14ac:dyDescent="0.2">
      <c r="A47" s="120" t="s">
        <v>145</v>
      </c>
      <c r="B47" s="102" t="s">
        <v>146</v>
      </c>
      <c r="C47" s="122" t="s">
        <v>149</v>
      </c>
      <c r="D47" s="110">
        <v>5000000</v>
      </c>
      <c r="E47" s="110">
        <v>6000000</v>
      </c>
      <c r="F47" s="119">
        <f t="shared" ref="F47:F48" si="13">D47+E47</f>
        <v>11000000</v>
      </c>
      <c r="G47" s="87"/>
      <c r="H47" s="113"/>
      <c r="I47" s="113"/>
      <c r="J47" s="113"/>
      <c r="K47" s="113"/>
      <c r="L47" s="113"/>
    </row>
    <row r="48" spans="1:12" s="112" customFormat="1" ht="59.45" customHeight="1" x14ac:dyDescent="0.2">
      <c r="A48" s="120" t="s">
        <v>147</v>
      </c>
      <c r="B48" s="102" t="s">
        <v>148</v>
      </c>
      <c r="C48" s="122" t="s">
        <v>150</v>
      </c>
      <c r="D48" s="110">
        <v>4150000</v>
      </c>
      <c r="E48" s="110">
        <v>-3000000</v>
      </c>
      <c r="F48" s="119">
        <f t="shared" si="13"/>
        <v>1150000</v>
      </c>
      <c r="G48" s="87"/>
      <c r="H48" s="113"/>
      <c r="I48" s="113"/>
      <c r="J48" s="113"/>
      <c r="K48" s="113"/>
      <c r="L48" s="113"/>
    </row>
    <row r="49" spans="1:12" ht="37.15" customHeight="1" x14ac:dyDescent="0.2">
      <c r="A49" s="120" t="s">
        <v>33</v>
      </c>
      <c r="B49" s="102" t="s">
        <v>34</v>
      </c>
      <c r="C49" s="103" t="s">
        <v>35</v>
      </c>
      <c r="D49" s="110">
        <v>24444864</v>
      </c>
      <c r="E49" s="110">
        <f>410000+175000-675300</f>
        <v>-90300</v>
      </c>
      <c r="F49" s="119">
        <f t="shared" si="8"/>
        <v>24354564</v>
      </c>
      <c r="G49" s="114">
        <v>175000</v>
      </c>
      <c r="H49" s="2" t="s">
        <v>68</v>
      </c>
      <c r="I49" s="2"/>
      <c r="J49" s="2"/>
      <c r="K49" s="2"/>
      <c r="L49" s="2"/>
    </row>
    <row r="50" spans="1:12" s="88" customFormat="1" ht="39.6" customHeight="1" x14ac:dyDescent="0.2">
      <c r="A50" s="108">
        <v>1900000</v>
      </c>
      <c r="B50" s="92"/>
      <c r="C50" s="92" t="s">
        <v>47</v>
      </c>
      <c r="D50" s="109">
        <f>D51</f>
        <v>393732780</v>
      </c>
      <c r="E50" s="109">
        <f>E51</f>
        <v>8858600</v>
      </c>
      <c r="F50" s="109">
        <f t="shared" ref="F50:F57" si="14">D50+E50</f>
        <v>402591380</v>
      </c>
      <c r="G50" s="53"/>
      <c r="H50" s="89"/>
      <c r="I50" s="89"/>
      <c r="J50" s="89"/>
      <c r="K50" s="89"/>
      <c r="L50" s="89"/>
    </row>
    <row r="51" spans="1:12" s="88" customFormat="1" ht="41.45" customHeight="1" x14ac:dyDescent="0.2">
      <c r="A51" s="108">
        <v>1910000</v>
      </c>
      <c r="B51" s="92"/>
      <c r="C51" s="92" t="s">
        <v>47</v>
      </c>
      <c r="D51" s="109">
        <v>393732780</v>
      </c>
      <c r="E51" s="109">
        <f>SUM(E52:E53)</f>
        <v>8858600</v>
      </c>
      <c r="F51" s="109">
        <f t="shared" si="14"/>
        <v>402591380</v>
      </c>
      <c r="G51" s="53"/>
      <c r="H51" s="89"/>
      <c r="I51" s="89"/>
      <c r="J51" s="89"/>
      <c r="K51" s="89"/>
      <c r="L51" s="89"/>
    </row>
    <row r="52" spans="1:12" s="112" customFormat="1" ht="30" customHeight="1" x14ac:dyDescent="0.2">
      <c r="A52" s="120" t="s">
        <v>134</v>
      </c>
      <c r="B52" s="120" t="s">
        <v>133</v>
      </c>
      <c r="C52" s="122" t="s">
        <v>132</v>
      </c>
      <c r="D52" s="119">
        <v>344041200</v>
      </c>
      <c r="E52" s="119">
        <v>6000000</v>
      </c>
      <c r="F52" s="119">
        <f t="shared" ref="F52" si="15">D52+E52</f>
        <v>350041200</v>
      </c>
      <c r="G52" s="53"/>
      <c r="H52" s="113"/>
      <c r="I52" s="113"/>
      <c r="J52" s="113"/>
      <c r="K52" s="113"/>
      <c r="L52" s="113"/>
    </row>
    <row r="53" spans="1:12" s="88" customFormat="1" ht="30" customHeight="1" x14ac:dyDescent="0.2">
      <c r="A53" s="95" t="s">
        <v>102</v>
      </c>
      <c r="B53" s="95" t="s">
        <v>87</v>
      </c>
      <c r="C53" s="111" t="s">
        <v>90</v>
      </c>
      <c r="D53" s="47">
        <v>1201280</v>
      </c>
      <c r="E53" s="47">
        <f>2858600</f>
        <v>2858600</v>
      </c>
      <c r="F53" s="47">
        <f t="shared" si="14"/>
        <v>4059880</v>
      </c>
      <c r="G53" s="53"/>
      <c r="H53" s="89"/>
      <c r="I53" s="89"/>
      <c r="J53" s="89"/>
      <c r="K53" s="89"/>
      <c r="L53" s="89"/>
    </row>
    <row r="54" spans="1:12" s="112" customFormat="1" ht="61.15" customHeight="1" x14ac:dyDescent="0.2">
      <c r="A54" s="108">
        <v>3100000</v>
      </c>
      <c r="B54" s="92"/>
      <c r="C54" s="92" t="str">
        <f>C55</f>
        <v>Управління комунальної власності міста виконкому Криворізької міської ради</v>
      </c>
      <c r="D54" s="109">
        <f>D55</f>
        <v>3301895</v>
      </c>
      <c r="E54" s="109">
        <f>E55</f>
        <v>400000</v>
      </c>
      <c r="F54" s="109">
        <f t="shared" si="14"/>
        <v>3701895</v>
      </c>
      <c r="G54" s="53"/>
      <c r="H54" s="113"/>
      <c r="I54" s="113"/>
      <c r="J54" s="113"/>
      <c r="K54" s="113"/>
      <c r="L54" s="113"/>
    </row>
    <row r="55" spans="1:12" s="112" customFormat="1" ht="67.900000000000006" customHeight="1" x14ac:dyDescent="0.2">
      <c r="A55" s="108">
        <v>3110000</v>
      </c>
      <c r="B55" s="92"/>
      <c r="C55" s="92" t="s">
        <v>88</v>
      </c>
      <c r="D55" s="109">
        <v>3301895</v>
      </c>
      <c r="E55" s="109">
        <f>E56</f>
        <v>400000</v>
      </c>
      <c r="F55" s="109">
        <f t="shared" si="14"/>
        <v>3701895</v>
      </c>
      <c r="G55" s="53"/>
      <c r="H55" s="113"/>
      <c r="I55" s="113"/>
      <c r="J55" s="113"/>
      <c r="K55" s="113"/>
      <c r="L55" s="113"/>
    </row>
    <row r="56" spans="1:12" s="112" customFormat="1" ht="39" customHeight="1" x14ac:dyDescent="0.2">
      <c r="A56" s="120" t="s">
        <v>89</v>
      </c>
      <c r="B56" s="120" t="s">
        <v>48</v>
      </c>
      <c r="C56" s="122" t="s">
        <v>49</v>
      </c>
      <c r="D56" s="119">
        <v>3096100</v>
      </c>
      <c r="E56" s="119">
        <f>E57</f>
        <v>400000</v>
      </c>
      <c r="F56" s="119">
        <f t="shared" si="14"/>
        <v>3496100</v>
      </c>
      <c r="G56" s="53"/>
      <c r="H56" s="113"/>
      <c r="I56" s="113"/>
      <c r="J56" s="113"/>
      <c r="K56" s="113"/>
      <c r="L56" s="113"/>
    </row>
    <row r="57" spans="1:12" s="112" customFormat="1" ht="28.15" customHeight="1" x14ac:dyDescent="0.2">
      <c r="A57" s="120"/>
      <c r="B57" s="102"/>
      <c r="C57" s="157" t="s">
        <v>118</v>
      </c>
      <c r="D57" s="134">
        <v>328800</v>
      </c>
      <c r="E57" s="134">
        <f>400000</f>
        <v>400000</v>
      </c>
      <c r="F57" s="121">
        <f t="shared" si="14"/>
        <v>728800</v>
      </c>
      <c r="G57" s="53"/>
      <c r="H57" s="113"/>
      <c r="I57" s="113"/>
      <c r="J57" s="113"/>
      <c r="K57" s="113"/>
      <c r="L57" s="113"/>
    </row>
    <row r="58" spans="1:12" ht="42.6" customHeight="1" x14ac:dyDescent="0.2">
      <c r="A58" s="108">
        <v>3700000</v>
      </c>
      <c r="B58" s="27"/>
      <c r="C58" s="92" t="s">
        <v>30</v>
      </c>
      <c r="D58" s="109">
        <f>D59</f>
        <v>1291181333.45</v>
      </c>
      <c r="E58" s="109">
        <f>E59</f>
        <v>595000</v>
      </c>
      <c r="F58" s="109">
        <f t="shared" ref="F58:F59" si="16">D58+E58</f>
        <v>1291776333.45</v>
      </c>
      <c r="G58" s="7"/>
      <c r="H58" s="2"/>
      <c r="I58" s="2"/>
      <c r="J58" s="2"/>
      <c r="K58" s="2"/>
      <c r="L58" s="2"/>
    </row>
    <row r="59" spans="1:12" ht="42.75" customHeight="1" x14ac:dyDescent="0.2">
      <c r="A59" s="108">
        <v>3710000</v>
      </c>
      <c r="B59" s="92"/>
      <c r="C59" s="92" t="s">
        <v>30</v>
      </c>
      <c r="D59" s="109">
        <v>1291181333.45</v>
      </c>
      <c r="E59" s="109">
        <f>E60+E61+E70</f>
        <v>595000</v>
      </c>
      <c r="F59" s="109">
        <f t="shared" si="16"/>
        <v>1291776333.45</v>
      </c>
      <c r="G59" s="7"/>
      <c r="H59" s="2"/>
      <c r="I59" s="2"/>
      <c r="J59" s="2"/>
      <c r="K59" s="2"/>
      <c r="L59" s="2"/>
    </row>
    <row r="60" spans="1:12" s="112" customFormat="1" ht="38.450000000000003" customHeight="1" x14ac:dyDescent="0.2">
      <c r="A60" s="120" t="s">
        <v>75</v>
      </c>
      <c r="B60" s="120" t="s">
        <v>76</v>
      </c>
      <c r="C60" s="122" t="s">
        <v>74</v>
      </c>
      <c r="D60" s="119">
        <v>6805000</v>
      </c>
      <c r="E60" s="119">
        <f>-1070000-4588000-1147000</f>
        <v>-6805000</v>
      </c>
      <c r="F60" s="119">
        <f t="shared" ref="F60:F61" si="17">D60+E60</f>
        <v>0</v>
      </c>
      <c r="G60" s="114"/>
      <c r="H60" s="113"/>
      <c r="I60" s="113"/>
      <c r="J60" s="113"/>
      <c r="K60" s="113"/>
      <c r="L60" s="113"/>
    </row>
    <row r="61" spans="1:12" s="112" customFormat="1" ht="29.45" customHeight="1" x14ac:dyDescent="0.2">
      <c r="A61" s="102" t="s">
        <v>110</v>
      </c>
      <c r="B61" s="160" t="s">
        <v>109</v>
      </c>
      <c r="C61" s="122" t="s">
        <v>108</v>
      </c>
      <c r="D61" s="110">
        <f>SUM(D63:D69)</f>
        <v>282984771</v>
      </c>
      <c r="E61" s="94">
        <f>SUM(E63:E69)</f>
        <v>1665000</v>
      </c>
      <c r="F61" s="119">
        <f t="shared" si="17"/>
        <v>284649771</v>
      </c>
      <c r="G61" s="114"/>
      <c r="H61" s="113"/>
      <c r="I61" s="113"/>
      <c r="J61" s="113"/>
      <c r="K61" s="113"/>
      <c r="L61" s="113"/>
    </row>
    <row r="62" spans="1:12" s="112" customFormat="1" ht="39.6" customHeight="1" x14ac:dyDescent="0.2">
      <c r="A62" s="102"/>
      <c r="B62" s="160"/>
      <c r="C62" s="161" t="s">
        <v>111</v>
      </c>
      <c r="D62" s="119"/>
      <c r="E62" s="162"/>
      <c r="F62" s="119"/>
      <c r="G62" s="114"/>
      <c r="H62" s="113"/>
      <c r="I62" s="113"/>
      <c r="J62" s="113"/>
      <c r="K62" s="113"/>
      <c r="L62" s="113"/>
    </row>
    <row r="63" spans="1:12" s="112" customFormat="1" ht="24.6" customHeight="1" x14ac:dyDescent="0.2">
      <c r="A63" s="102"/>
      <c r="B63" s="160"/>
      <c r="C63" s="161" t="s">
        <v>112</v>
      </c>
      <c r="D63" s="121">
        <v>38341971</v>
      </c>
      <c r="E63" s="121">
        <v>105000</v>
      </c>
      <c r="F63" s="121">
        <f t="shared" ref="F63:F70" si="18">D63+E63</f>
        <v>38446971</v>
      </c>
      <c r="G63" s="114"/>
      <c r="H63" s="113"/>
      <c r="I63" s="113"/>
      <c r="J63" s="113"/>
      <c r="K63" s="113"/>
      <c r="L63" s="113"/>
    </row>
    <row r="64" spans="1:12" s="112" customFormat="1" ht="22.15" customHeight="1" x14ac:dyDescent="0.2">
      <c r="A64" s="102"/>
      <c r="B64" s="160"/>
      <c r="C64" s="161" t="s">
        <v>113</v>
      </c>
      <c r="D64" s="121">
        <v>34846240</v>
      </c>
      <c r="E64" s="121">
        <v>105000</v>
      </c>
      <c r="F64" s="121">
        <f t="shared" si="18"/>
        <v>34951240</v>
      </c>
      <c r="G64" s="114"/>
      <c r="H64" s="113"/>
      <c r="I64" s="113"/>
      <c r="J64" s="113"/>
      <c r="K64" s="113"/>
      <c r="L64" s="113"/>
    </row>
    <row r="65" spans="1:12" s="112" customFormat="1" ht="24.6" customHeight="1" x14ac:dyDescent="0.2">
      <c r="A65" s="102"/>
      <c r="B65" s="160"/>
      <c r="C65" s="161" t="s">
        <v>114</v>
      </c>
      <c r="D65" s="121">
        <v>46672710</v>
      </c>
      <c r="E65" s="121">
        <v>245000</v>
      </c>
      <c r="F65" s="121">
        <f t="shared" si="18"/>
        <v>46917710</v>
      </c>
      <c r="G65" s="114"/>
      <c r="H65" s="113"/>
      <c r="I65" s="113"/>
      <c r="J65" s="113"/>
      <c r="K65" s="113"/>
      <c r="L65" s="113"/>
    </row>
    <row r="66" spans="1:12" s="112" customFormat="1" ht="19.149999999999999" customHeight="1" x14ac:dyDescent="0.2">
      <c r="A66" s="102"/>
      <c r="B66" s="160"/>
      <c r="C66" s="161" t="s">
        <v>115</v>
      </c>
      <c r="D66" s="121">
        <v>36772644</v>
      </c>
      <c r="E66" s="121">
        <v>105000</v>
      </c>
      <c r="F66" s="121">
        <f t="shared" si="18"/>
        <v>36877644</v>
      </c>
      <c r="G66" s="114"/>
      <c r="H66" s="113"/>
      <c r="I66" s="113"/>
      <c r="J66" s="113"/>
      <c r="K66" s="113"/>
      <c r="L66" s="113"/>
    </row>
    <row r="67" spans="1:12" s="112" customFormat="1" ht="22.15" customHeight="1" x14ac:dyDescent="0.2">
      <c r="A67" s="102"/>
      <c r="B67" s="160"/>
      <c r="C67" s="161" t="s">
        <v>116</v>
      </c>
      <c r="D67" s="121">
        <v>38689228</v>
      </c>
      <c r="E67" s="121">
        <v>140000</v>
      </c>
      <c r="F67" s="121">
        <f t="shared" si="18"/>
        <v>38829228</v>
      </c>
      <c r="G67" s="114"/>
      <c r="H67" s="113"/>
      <c r="I67" s="113"/>
      <c r="J67" s="113"/>
      <c r="K67" s="113"/>
      <c r="L67" s="113"/>
    </row>
    <row r="68" spans="1:12" s="112" customFormat="1" ht="24" customHeight="1" x14ac:dyDescent="0.2">
      <c r="A68" s="102"/>
      <c r="B68" s="160"/>
      <c r="C68" s="161" t="s">
        <v>119</v>
      </c>
      <c r="D68" s="121">
        <v>52567288</v>
      </c>
      <c r="E68" s="121">
        <f>245000+580000</f>
        <v>825000</v>
      </c>
      <c r="F68" s="121">
        <f t="shared" si="18"/>
        <v>53392288</v>
      </c>
      <c r="G68" s="114"/>
      <c r="H68" s="113"/>
      <c r="I68" s="113"/>
      <c r="J68" s="113"/>
      <c r="K68" s="113"/>
      <c r="L68" s="113"/>
    </row>
    <row r="69" spans="1:12" s="112" customFormat="1" ht="27" customHeight="1" x14ac:dyDescent="0.2">
      <c r="A69" s="102"/>
      <c r="B69" s="160"/>
      <c r="C69" s="161" t="s">
        <v>117</v>
      </c>
      <c r="D69" s="121">
        <v>35094690</v>
      </c>
      <c r="E69" s="121">
        <v>140000</v>
      </c>
      <c r="F69" s="121">
        <f t="shared" si="18"/>
        <v>35234690</v>
      </c>
      <c r="G69" s="114"/>
      <c r="H69" s="113"/>
      <c r="I69" s="113"/>
      <c r="J69" s="113"/>
      <c r="K69" s="113"/>
      <c r="L69" s="113"/>
    </row>
    <row r="70" spans="1:12" s="112" customFormat="1" ht="99" customHeight="1" x14ac:dyDescent="0.2">
      <c r="A70" s="102" t="s">
        <v>142</v>
      </c>
      <c r="B70" s="160" t="s">
        <v>143</v>
      </c>
      <c r="C70" s="122" t="s">
        <v>144</v>
      </c>
      <c r="D70" s="110">
        <v>2530000</v>
      </c>
      <c r="E70" s="94">
        <f>SUM(E72:E73)</f>
        <v>5735000</v>
      </c>
      <c r="F70" s="119">
        <f t="shared" si="18"/>
        <v>8265000</v>
      </c>
      <c r="G70" s="114"/>
      <c r="H70" s="113"/>
      <c r="I70" s="113"/>
      <c r="J70" s="113"/>
      <c r="K70" s="113"/>
      <c r="L70" s="113"/>
    </row>
    <row r="71" spans="1:12" s="112" customFormat="1" ht="36.6" customHeight="1" x14ac:dyDescent="0.2">
      <c r="A71" s="102"/>
      <c r="B71" s="160"/>
      <c r="C71" s="161" t="s">
        <v>111</v>
      </c>
      <c r="D71" s="119"/>
      <c r="E71" s="162"/>
      <c r="F71" s="119"/>
      <c r="G71" s="114"/>
      <c r="H71" s="113"/>
      <c r="I71" s="113"/>
      <c r="J71" s="113"/>
      <c r="K71" s="113"/>
      <c r="L71" s="113"/>
    </row>
    <row r="72" spans="1:12" s="112" customFormat="1" ht="27" customHeight="1" x14ac:dyDescent="0.2">
      <c r="A72" s="102"/>
      <c r="B72" s="160"/>
      <c r="C72" s="161" t="s">
        <v>112</v>
      </c>
      <c r="D72" s="121">
        <v>0</v>
      </c>
      <c r="E72" s="121">
        <v>4588000</v>
      </c>
      <c r="F72" s="121">
        <f t="shared" ref="F72:F73" si="19">D72+E72</f>
        <v>4588000</v>
      </c>
      <c r="G72" s="114"/>
      <c r="H72" s="113"/>
      <c r="I72" s="113"/>
      <c r="J72" s="113"/>
      <c r="K72" s="113"/>
      <c r="L72" s="113"/>
    </row>
    <row r="73" spans="1:12" s="112" customFormat="1" ht="27" customHeight="1" thickBot="1" x14ac:dyDescent="0.25">
      <c r="A73" s="102"/>
      <c r="B73" s="160"/>
      <c r="C73" s="161" t="s">
        <v>113</v>
      </c>
      <c r="D73" s="121">
        <v>2000000</v>
      </c>
      <c r="E73" s="121">
        <v>1147000</v>
      </c>
      <c r="F73" s="121">
        <f t="shared" si="19"/>
        <v>3147000</v>
      </c>
      <c r="G73" s="114"/>
      <c r="H73" s="113"/>
      <c r="I73" s="113"/>
      <c r="J73" s="113"/>
      <c r="K73" s="113"/>
      <c r="L73" s="113"/>
    </row>
    <row r="74" spans="1:12" ht="37.15" customHeight="1" x14ac:dyDescent="0.3">
      <c r="A74" s="41"/>
      <c r="B74" s="61"/>
      <c r="C74" s="38" t="s">
        <v>7</v>
      </c>
      <c r="D74" s="75">
        <f>112536+1111240735.68</f>
        <v>1111353271.6800001</v>
      </c>
      <c r="E74" s="28">
        <f>E76+E88+E99+E108+E113+E120</f>
        <v>-3553183</v>
      </c>
      <c r="F74" s="28">
        <f t="shared" si="8"/>
        <v>1107800088.6800001</v>
      </c>
      <c r="G74" s="7"/>
      <c r="H74" s="2"/>
      <c r="I74" s="2"/>
      <c r="J74" s="2"/>
      <c r="K74" s="2"/>
      <c r="L74" s="2"/>
    </row>
    <row r="75" spans="1:12" ht="27.6" customHeight="1" thickBot="1" x14ac:dyDescent="0.35">
      <c r="A75" s="42"/>
      <c r="B75" s="62"/>
      <c r="C75" s="39" t="s">
        <v>5</v>
      </c>
      <c r="D75" s="29">
        <v>858323239.03999996</v>
      </c>
      <c r="E75" s="29">
        <f>E78+E90+E101+E115+E122</f>
        <v>-3553183</v>
      </c>
      <c r="F75" s="29">
        <f t="shared" si="8"/>
        <v>854770056.03999996</v>
      </c>
      <c r="G75" s="7"/>
      <c r="H75" s="2"/>
      <c r="I75" s="2"/>
      <c r="J75" s="2"/>
      <c r="K75" s="2"/>
      <c r="L75" s="2"/>
    </row>
    <row r="76" spans="1:12" s="88" customFormat="1" ht="47.45" customHeight="1" x14ac:dyDescent="0.2">
      <c r="A76" s="67" t="s">
        <v>15</v>
      </c>
      <c r="B76" s="92"/>
      <c r="C76" s="92" t="s">
        <v>29</v>
      </c>
      <c r="D76" s="90">
        <f>D77</f>
        <v>290229430.57999998</v>
      </c>
      <c r="E76" s="90">
        <f>E77</f>
        <v>2059545</v>
      </c>
      <c r="F76" s="90">
        <f t="shared" si="8"/>
        <v>292288975.57999998</v>
      </c>
      <c r="G76" s="81"/>
      <c r="H76" s="89"/>
      <c r="I76" s="89"/>
      <c r="J76" s="89"/>
      <c r="K76" s="89"/>
      <c r="L76" s="89"/>
    </row>
    <row r="77" spans="1:12" s="88" customFormat="1" ht="40.9" customHeight="1" x14ac:dyDescent="0.2">
      <c r="A77" s="67" t="s">
        <v>16</v>
      </c>
      <c r="B77" s="92"/>
      <c r="C77" s="92" t="s">
        <v>29</v>
      </c>
      <c r="D77" s="90">
        <v>290229430.57999998</v>
      </c>
      <c r="E77" s="90">
        <f>E79+E81+E83+E85</f>
        <v>2059545</v>
      </c>
      <c r="F77" s="90">
        <f t="shared" si="8"/>
        <v>292288975.57999998</v>
      </c>
      <c r="G77" s="81"/>
      <c r="H77" s="89"/>
      <c r="I77" s="89"/>
      <c r="J77" s="89"/>
      <c r="K77" s="89"/>
      <c r="L77" s="89"/>
    </row>
    <row r="78" spans="1:12" s="88" customFormat="1" ht="27.6" customHeight="1" x14ac:dyDescent="0.2">
      <c r="A78" s="86"/>
      <c r="B78" s="85"/>
      <c r="C78" s="85" t="s">
        <v>5</v>
      </c>
      <c r="D78" s="83">
        <v>175829245.49000001</v>
      </c>
      <c r="E78" s="83">
        <f>E80+E82+E84+E86</f>
        <v>2059545</v>
      </c>
      <c r="F78" s="83">
        <f t="shared" si="8"/>
        <v>177888790.49000001</v>
      </c>
      <c r="G78" s="81"/>
      <c r="H78" s="89"/>
      <c r="I78" s="89"/>
      <c r="J78" s="89"/>
      <c r="K78" s="89"/>
      <c r="L78" s="89"/>
    </row>
    <row r="79" spans="1:12" s="88" customFormat="1" ht="27.6" customHeight="1" x14ac:dyDescent="0.2">
      <c r="A79" s="95" t="s">
        <v>38</v>
      </c>
      <c r="B79" s="95" t="s">
        <v>39</v>
      </c>
      <c r="C79" s="98" t="s">
        <v>37</v>
      </c>
      <c r="D79" s="94">
        <v>46386179</v>
      </c>
      <c r="E79" s="94">
        <f>E80</f>
        <v>355841</v>
      </c>
      <c r="F79" s="82">
        <f t="shared" si="8"/>
        <v>46742020</v>
      </c>
      <c r="G79" s="81"/>
      <c r="H79" s="89"/>
      <c r="I79" s="89"/>
      <c r="J79" s="89"/>
      <c r="K79" s="89"/>
      <c r="L79" s="89"/>
    </row>
    <row r="80" spans="1:12" s="88" customFormat="1" ht="22.9" customHeight="1" x14ac:dyDescent="0.2">
      <c r="A80" s="84"/>
      <c r="B80" s="84"/>
      <c r="C80" s="91" t="s">
        <v>5</v>
      </c>
      <c r="D80" s="96">
        <v>3104511</v>
      </c>
      <c r="E80" s="93">
        <v>355841</v>
      </c>
      <c r="F80" s="93">
        <f t="shared" si="8"/>
        <v>3460352</v>
      </c>
      <c r="G80" s="81">
        <v>131436</v>
      </c>
      <c r="H80" s="89" t="s">
        <v>68</v>
      </c>
      <c r="I80" s="89"/>
      <c r="J80" s="89"/>
      <c r="K80" s="89"/>
      <c r="L80" s="89"/>
    </row>
    <row r="81" spans="1:12" s="112" customFormat="1" ht="112.15" customHeight="1" x14ac:dyDescent="0.2">
      <c r="A81" s="120" t="s">
        <v>40</v>
      </c>
      <c r="B81" s="120" t="s">
        <v>41</v>
      </c>
      <c r="C81" s="123" t="s">
        <v>42</v>
      </c>
      <c r="D81" s="94">
        <v>109976590.48999999</v>
      </c>
      <c r="E81" s="94">
        <f>E82</f>
        <v>435000</v>
      </c>
      <c r="F81" s="118">
        <f t="shared" ref="F81:F82" si="20">D81+E81</f>
        <v>110411590.48999999</v>
      </c>
      <c r="G81" s="114"/>
      <c r="H81" s="113"/>
      <c r="I81" s="113"/>
      <c r="J81" s="113"/>
      <c r="K81" s="113"/>
      <c r="L81" s="113"/>
    </row>
    <row r="82" spans="1:12" s="112" customFormat="1" ht="22.9" customHeight="1" x14ac:dyDescent="0.2">
      <c r="A82" s="84"/>
      <c r="B82" s="84"/>
      <c r="C82" s="91" t="s">
        <v>5</v>
      </c>
      <c r="D82" s="121">
        <v>58100702.490000002</v>
      </c>
      <c r="E82" s="93">
        <f>400000+35000</f>
        <v>435000</v>
      </c>
      <c r="F82" s="93">
        <f t="shared" si="20"/>
        <v>58535702.490000002</v>
      </c>
      <c r="G82" s="114"/>
      <c r="H82" s="113"/>
      <c r="I82" s="113"/>
      <c r="J82" s="113"/>
      <c r="K82" s="113"/>
      <c r="L82" s="113"/>
    </row>
    <row r="83" spans="1:12" s="112" customFormat="1" ht="63" customHeight="1" x14ac:dyDescent="0.2">
      <c r="A83" s="120" t="s">
        <v>139</v>
      </c>
      <c r="B83" s="120" t="s">
        <v>140</v>
      </c>
      <c r="C83" s="123" t="s">
        <v>141</v>
      </c>
      <c r="D83" s="94">
        <v>6912221</v>
      </c>
      <c r="E83" s="94">
        <f>E84</f>
        <v>198704</v>
      </c>
      <c r="F83" s="118">
        <f t="shared" ref="F83:F84" si="21">D83+E83</f>
        <v>7110925</v>
      </c>
      <c r="G83" s="114"/>
      <c r="H83" s="113"/>
      <c r="I83" s="113"/>
      <c r="J83" s="113"/>
      <c r="K83" s="113"/>
      <c r="L83" s="113"/>
    </row>
    <row r="84" spans="1:12" s="112" customFormat="1" ht="22.9" customHeight="1" x14ac:dyDescent="0.2">
      <c r="A84" s="84"/>
      <c r="B84" s="84"/>
      <c r="C84" s="91" t="s">
        <v>5</v>
      </c>
      <c r="D84" s="121">
        <v>5283160</v>
      </c>
      <c r="E84" s="93">
        <v>198704</v>
      </c>
      <c r="F84" s="93">
        <f t="shared" si="21"/>
        <v>5481864</v>
      </c>
      <c r="G84" s="114"/>
      <c r="H84" s="113"/>
      <c r="I84" s="113"/>
      <c r="J84" s="113"/>
      <c r="K84" s="113"/>
      <c r="L84" s="113"/>
    </row>
    <row r="85" spans="1:12" s="112" customFormat="1" ht="82.15" customHeight="1" x14ac:dyDescent="0.2">
      <c r="A85" s="120" t="s">
        <v>103</v>
      </c>
      <c r="B85" s="120" t="s">
        <v>104</v>
      </c>
      <c r="C85" s="123" t="s">
        <v>105</v>
      </c>
      <c r="D85" s="94">
        <f>D86</f>
        <v>22852241.579999998</v>
      </c>
      <c r="E85" s="94">
        <f>E86</f>
        <v>1070000</v>
      </c>
      <c r="F85" s="118">
        <f t="shared" ref="F85:F87" si="22">D85+E85</f>
        <v>23922241.579999998</v>
      </c>
      <c r="G85" s="114"/>
      <c r="H85" s="113"/>
      <c r="I85" s="113"/>
      <c r="J85" s="113"/>
      <c r="K85" s="113"/>
      <c r="L85" s="113"/>
    </row>
    <row r="86" spans="1:12" s="112" customFormat="1" ht="22.9" customHeight="1" x14ac:dyDescent="0.2">
      <c r="A86" s="84"/>
      <c r="B86" s="84"/>
      <c r="C86" s="91" t="s">
        <v>5</v>
      </c>
      <c r="D86" s="121">
        <v>22852241.579999998</v>
      </c>
      <c r="E86" s="93">
        <f>E87</f>
        <v>1070000</v>
      </c>
      <c r="F86" s="93">
        <f t="shared" si="22"/>
        <v>23922241.579999998</v>
      </c>
      <c r="G86" s="114"/>
      <c r="H86" s="113"/>
      <c r="I86" s="113"/>
      <c r="J86" s="113"/>
      <c r="K86" s="113"/>
      <c r="L86" s="113"/>
    </row>
    <row r="87" spans="1:12" s="112" customFormat="1" ht="90.6" customHeight="1" x14ac:dyDescent="0.2">
      <c r="A87" s="84"/>
      <c r="B87" s="84"/>
      <c r="C87" s="91" t="s">
        <v>106</v>
      </c>
      <c r="D87" s="159">
        <v>7000000</v>
      </c>
      <c r="E87" s="159">
        <f>1070000</f>
        <v>1070000</v>
      </c>
      <c r="F87" s="93">
        <f t="shared" si="22"/>
        <v>8070000</v>
      </c>
      <c r="G87" s="114"/>
      <c r="H87" s="113"/>
      <c r="I87" s="113"/>
      <c r="J87" s="113"/>
      <c r="K87" s="113"/>
      <c r="L87" s="113"/>
    </row>
    <row r="88" spans="1:12" ht="44.45" customHeight="1" x14ac:dyDescent="0.2">
      <c r="A88" s="67" t="s">
        <v>20</v>
      </c>
      <c r="B88" s="49"/>
      <c r="C88" s="49" t="s">
        <v>11</v>
      </c>
      <c r="D88" s="30">
        <f>D89</f>
        <v>117753764.59999999</v>
      </c>
      <c r="E88" s="30">
        <f>E89</f>
        <v>1780572</v>
      </c>
      <c r="F88" s="30">
        <f t="shared" ref="F88:F92" si="23">D88+E88</f>
        <v>119534336.59999999</v>
      </c>
      <c r="G88" s="76"/>
      <c r="H88" s="76"/>
      <c r="I88" s="2"/>
      <c r="J88" s="2"/>
      <c r="K88" s="2"/>
      <c r="L88" s="2"/>
    </row>
    <row r="89" spans="1:12" ht="44.45" customHeight="1" x14ac:dyDescent="0.2">
      <c r="A89" s="67" t="s">
        <v>21</v>
      </c>
      <c r="B89" s="49"/>
      <c r="C89" s="49" t="s">
        <v>11</v>
      </c>
      <c r="D89" s="30">
        <v>117753764.59999999</v>
      </c>
      <c r="E89" s="30">
        <f>E91+E93+E95+E97</f>
        <v>1780572</v>
      </c>
      <c r="F89" s="30">
        <f t="shared" si="23"/>
        <v>119534336.59999999</v>
      </c>
      <c r="G89" s="76"/>
      <c r="H89" s="76"/>
      <c r="I89" s="2"/>
      <c r="J89" s="2"/>
      <c r="K89" s="2"/>
      <c r="L89" s="2"/>
    </row>
    <row r="90" spans="1:12" ht="21" customHeight="1" x14ac:dyDescent="0.2">
      <c r="A90" s="69"/>
      <c r="B90" s="65"/>
      <c r="C90" s="65" t="s">
        <v>5</v>
      </c>
      <c r="D90" s="46">
        <v>85183510.599999994</v>
      </c>
      <c r="E90" s="46">
        <f>E92+E94+E96+E98</f>
        <v>1780572</v>
      </c>
      <c r="F90" s="46">
        <f t="shared" si="23"/>
        <v>86964082.599999994</v>
      </c>
      <c r="G90" s="76"/>
      <c r="H90" s="76"/>
      <c r="I90" s="2"/>
      <c r="J90" s="2"/>
      <c r="K90" s="2"/>
      <c r="L90" s="2"/>
    </row>
    <row r="91" spans="1:12" s="112" customFormat="1" ht="52.15" customHeight="1" x14ac:dyDescent="0.2">
      <c r="A91" s="120" t="s">
        <v>53</v>
      </c>
      <c r="B91" s="120" t="s">
        <v>54</v>
      </c>
      <c r="C91" s="123" t="s">
        <v>55</v>
      </c>
      <c r="D91" s="119">
        <v>50367777.600000001</v>
      </c>
      <c r="E91" s="118">
        <f>E92</f>
        <v>7107000</v>
      </c>
      <c r="F91" s="118">
        <f t="shared" si="23"/>
        <v>57474777.600000001</v>
      </c>
      <c r="G91" s="76"/>
      <c r="H91" s="76"/>
      <c r="I91" s="113"/>
      <c r="J91" s="113"/>
      <c r="K91" s="113"/>
      <c r="L91" s="113"/>
    </row>
    <row r="92" spans="1:12" s="112" customFormat="1" ht="21" customHeight="1" x14ac:dyDescent="0.2">
      <c r="A92" s="84"/>
      <c r="B92" s="84"/>
      <c r="C92" s="91" t="s">
        <v>5</v>
      </c>
      <c r="D92" s="121">
        <v>39120083.600000001</v>
      </c>
      <c r="E92" s="93">
        <v>7107000</v>
      </c>
      <c r="F92" s="93">
        <f t="shared" si="23"/>
        <v>46227083.600000001</v>
      </c>
      <c r="G92" s="76"/>
      <c r="H92" s="76"/>
      <c r="I92" s="113"/>
      <c r="J92" s="113"/>
      <c r="K92" s="113"/>
      <c r="L92" s="113"/>
    </row>
    <row r="93" spans="1:12" s="112" customFormat="1" ht="55.15" customHeight="1" x14ac:dyDescent="0.2">
      <c r="A93" s="120" t="s">
        <v>61</v>
      </c>
      <c r="B93" s="120" t="s">
        <v>56</v>
      </c>
      <c r="C93" s="123" t="s">
        <v>57</v>
      </c>
      <c r="D93" s="119">
        <v>105300</v>
      </c>
      <c r="E93" s="118">
        <f>E94</f>
        <v>920000</v>
      </c>
      <c r="F93" s="118">
        <f t="shared" ref="F93:F94" si="24">D93+E93</f>
        <v>1025300</v>
      </c>
      <c r="G93" s="76"/>
      <c r="H93" s="76"/>
      <c r="I93" s="113"/>
      <c r="J93" s="113"/>
      <c r="K93" s="113"/>
      <c r="L93" s="113"/>
    </row>
    <row r="94" spans="1:12" s="112" customFormat="1" ht="21" customHeight="1" x14ac:dyDescent="0.2">
      <c r="A94" s="84"/>
      <c r="B94" s="84"/>
      <c r="C94" s="91" t="s">
        <v>5</v>
      </c>
      <c r="D94" s="121">
        <v>44100</v>
      </c>
      <c r="E94" s="93">
        <v>920000</v>
      </c>
      <c r="F94" s="93">
        <f t="shared" si="24"/>
        <v>964100</v>
      </c>
      <c r="G94" s="76"/>
      <c r="H94" s="76"/>
      <c r="I94" s="113"/>
      <c r="J94" s="113"/>
      <c r="K94" s="113"/>
      <c r="L94" s="113"/>
    </row>
    <row r="95" spans="1:12" s="112" customFormat="1" ht="65.45" customHeight="1" x14ac:dyDescent="0.2">
      <c r="A95" s="120" t="s">
        <v>129</v>
      </c>
      <c r="B95" s="120" t="s">
        <v>130</v>
      </c>
      <c r="C95" s="123" t="s">
        <v>131</v>
      </c>
      <c r="D95" s="119">
        <v>0</v>
      </c>
      <c r="E95" s="118">
        <f>E96</f>
        <v>161000</v>
      </c>
      <c r="F95" s="118">
        <f t="shared" ref="F95:F96" si="25">D95+E95</f>
        <v>161000</v>
      </c>
      <c r="G95" s="76"/>
      <c r="H95" s="76"/>
      <c r="I95" s="113"/>
      <c r="J95" s="113"/>
      <c r="K95" s="113"/>
      <c r="L95" s="113"/>
    </row>
    <row r="96" spans="1:12" s="112" customFormat="1" ht="21" customHeight="1" x14ac:dyDescent="0.2">
      <c r="A96" s="84"/>
      <c r="B96" s="84"/>
      <c r="C96" s="91" t="s">
        <v>5</v>
      </c>
      <c r="D96" s="121">
        <v>0</v>
      </c>
      <c r="E96" s="93">
        <v>161000</v>
      </c>
      <c r="F96" s="93">
        <f t="shared" si="25"/>
        <v>161000</v>
      </c>
      <c r="G96" s="76"/>
      <c r="H96" s="76"/>
      <c r="I96" s="113"/>
      <c r="J96" s="113"/>
      <c r="K96" s="113"/>
      <c r="L96" s="113"/>
    </row>
    <row r="97" spans="1:12" s="88" customFormat="1" ht="79.900000000000006" customHeight="1" x14ac:dyDescent="0.2">
      <c r="A97" s="120" t="s">
        <v>58</v>
      </c>
      <c r="B97" s="120" t="s">
        <v>59</v>
      </c>
      <c r="C97" s="122" t="s">
        <v>60</v>
      </c>
      <c r="D97" s="119">
        <f>D98</f>
        <v>10244395</v>
      </c>
      <c r="E97" s="118">
        <f>E98</f>
        <v>-6407428</v>
      </c>
      <c r="F97" s="82">
        <f t="shared" ref="F97:F98" si="26">D97+E97</f>
        <v>3836967</v>
      </c>
      <c r="G97" s="81"/>
      <c r="H97" s="81"/>
      <c r="I97" s="89"/>
      <c r="J97" s="89"/>
      <c r="K97" s="89"/>
      <c r="L97" s="89"/>
    </row>
    <row r="98" spans="1:12" s="88" customFormat="1" ht="21" customHeight="1" x14ac:dyDescent="0.2">
      <c r="A98" s="84"/>
      <c r="B98" s="84"/>
      <c r="C98" s="91" t="s">
        <v>5</v>
      </c>
      <c r="D98" s="96">
        <v>10244395</v>
      </c>
      <c r="E98" s="93">
        <v>-6407428</v>
      </c>
      <c r="F98" s="93">
        <f t="shared" si="26"/>
        <v>3836967</v>
      </c>
      <c r="G98" s="76"/>
      <c r="H98" s="76"/>
      <c r="I98" s="89"/>
      <c r="J98" s="89"/>
      <c r="K98" s="89"/>
      <c r="L98" s="89"/>
    </row>
    <row r="99" spans="1:12" ht="56.25" customHeight="1" x14ac:dyDescent="0.2">
      <c r="A99" s="68">
        <v>1200000</v>
      </c>
      <c r="B99" s="49"/>
      <c r="C99" s="49" t="s">
        <v>31</v>
      </c>
      <c r="D99" s="30">
        <f>D100</f>
        <v>364476109.94999999</v>
      </c>
      <c r="E99" s="30">
        <f>E100</f>
        <v>-2734700</v>
      </c>
      <c r="F99" s="30">
        <f t="shared" ref="F99:F100" si="27">D99+E99</f>
        <v>361741409.94999999</v>
      </c>
      <c r="G99" s="7"/>
      <c r="H99" s="7"/>
      <c r="I99" s="2"/>
      <c r="J99" s="2"/>
      <c r="K99" s="2"/>
      <c r="L99" s="2"/>
    </row>
    <row r="100" spans="1:12" ht="56.25" customHeight="1" x14ac:dyDescent="0.2">
      <c r="A100" s="68">
        <v>1210000</v>
      </c>
      <c r="B100" s="49"/>
      <c r="C100" s="49" t="s">
        <v>31</v>
      </c>
      <c r="D100" s="30">
        <v>364476109.94999999</v>
      </c>
      <c r="E100" s="30">
        <f>E102+E104+E106</f>
        <v>-2734700</v>
      </c>
      <c r="F100" s="30">
        <f t="shared" si="27"/>
        <v>361741409.94999999</v>
      </c>
      <c r="G100" s="7"/>
      <c r="H100" s="7"/>
      <c r="I100" s="2"/>
      <c r="J100" s="2"/>
      <c r="K100" s="2"/>
      <c r="L100" s="2"/>
    </row>
    <row r="101" spans="1:12" ht="23.25" customHeight="1" x14ac:dyDescent="0.2">
      <c r="A101" s="69"/>
      <c r="B101" s="65"/>
      <c r="C101" s="65" t="s">
        <v>5</v>
      </c>
      <c r="D101" s="46">
        <v>292502340.94999999</v>
      </c>
      <c r="E101" s="46">
        <f>E103+E105+E107</f>
        <v>-2734700</v>
      </c>
      <c r="F101" s="46">
        <f t="shared" ref="F101:F114" si="28">D101+E101</f>
        <v>289767640.94999999</v>
      </c>
      <c r="G101" s="7"/>
      <c r="H101" s="7"/>
      <c r="I101" s="2"/>
      <c r="J101" s="2"/>
      <c r="K101" s="2"/>
      <c r="L101" s="2"/>
    </row>
    <row r="102" spans="1:12" s="112" customFormat="1" ht="43.9" customHeight="1" x14ac:dyDescent="0.2">
      <c r="A102" s="120" t="s">
        <v>145</v>
      </c>
      <c r="B102" s="120" t="s">
        <v>146</v>
      </c>
      <c r="C102" s="122" t="s">
        <v>149</v>
      </c>
      <c r="D102" s="119">
        <v>33244900</v>
      </c>
      <c r="E102" s="118">
        <f>E103</f>
        <v>-3000000</v>
      </c>
      <c r="F102" s="118">
        <f t="shared" ref="F102:F103" si="29">D102+E102</f>
        <v>30244900</v>
      </c>
      <c r="G102" s="114"/>
      <c r="H102" s="114"/>
      <c r="I102" s="113"/>
      <c r="J102" s="113"/>
      <c r="K102" s="113"/>
      <c r="L102" s="113"/>
    </row>
    <row r="103" spans="1:12" s="112" customFormat="1" ht="23.25" customHeight="1" x14ac:dyDescent="0.2">
      <c r="A103" s="84"/>
      <c r="B103" s="84"/>
      <c r="C103" s="91" t="s">
        <v>5</v>
      </c>
      <c r="D103" s="121">
        <v>33194900</v>
      </c>
      <c r="E103" s="93">
        <v>-3000000</v>
      </c>
      <c r="F103" s="93">
        <f t="shared" si="29"/>
        <v>30194900</v>
      </c>
      <c r="G103" s="114"/>
      <c r="H103" s="114"/>
      <c r="I103" s="113"/>
      <c r="J103" s="113"/>
      <c r="K103" s="113"/>
      <c r="L103" s="113"/>
    </row>
    <row r="104" spans="1:12" ht="38.450000000000003" customHeight="1" x14ac:dyDescent="0.2">
      <c r="A104" s="64">
        <v>1216030</v>
      </c>
      <c r="B104" s="64">
        <v>6030</v>
      </c>
      <c r="C104" s="71" t="s">
        <v>22</v>
      </c>
      <c r="D104" s="47">
        <f>D105</f>
        <v>80757843.060000002</v>
      </c>
      <c r="E104" s="45">
        <f>E105</f>
        <v>-410000</v>
      </c>
      <c r="F104" s="45">
        <f t="shared" si="28"/>
        <v>80347843.060000002</v>
      </c>
      <c r="G104" s="74"/>
      <c r="H104" s="7"/>
      <c r="I104" s="2"/>
      <c r="J104" s="2"/>
      <c r="K104" s="2"/>
      <c r="L104" s="2"/>
    </row>
    <row r="105" spans="1:12" ht="23.25" customHeight="1" x14ac:dyDescent="0.2">
      <c r="A105" s="55"/>
      <c r="B105" s="55"/>
      <c r="C105" s="48" t="s">
        <v>5</v>
      </c>
      <c r="D105" s="66">
        <v>80757843.060000002</v>
      </c>
      <c r="E105" s="54">
        <v>-410000</v>
      </c>
      <c r="F105" s="54">
        <f t="shared" si="28"/>
        <v>80347843.060000002</v>
      </c>
      <c r="G105" s="7"/>
      <c r="H105" s="7"/>
      <c r="I105" s="2"/>
      <c r="J105" s="2"/>
      <c r="K105" s="2"/>
      <c r="L105" s="2"/>
    </row>
    <row r="106" spans="1:12" s="112" customFormat="1" ht="40.15" customHeight="1" x14ac:dyDescent="0.2">
      <c r="A106" s="120" t="s">
        <v>138</v>
      </c>
      <c r="B106" s="120" t="s">
        <v>66</v>
      </c>
      <c r="C106" s="123" t="s">
        <v>67</v>
      </c>
      <c r="D106" s="119">
        <f>D107</f>
        <v>6002569</v>
      </c>
      <c r="E106" s="118">
        <f>E107</f>
        <v>675300</v>
      </c>
      <c r="F106" s="118">
        <f t="shared" si="28"/>
        <v>6677869</v>
      </c>
      <c r="G106" s="114"/>
      <c r="H106" s="114"/>
      <c r="I106" s="113"/>
      <c r="J106" s="113"/>
      <c r="K106" s="113"/>
      <c r="L106" s="113"/>
    </row>
    <row r="107" spans="1:12" s="112" customFormat="1" ht="23.25" customHeight="1" x14ac:dyDescent="0.2">
      <c r="A107" s="99"/>
      <c r="B107" s="100"/>
      <c r="C107" s="91" t="s">
        <v>5</v>
      </c>
      <c r="D107" s="121">
        <v>6002569</v>
      </c>
      <c r="E107" s="93">
        <v>675300</v>
      </c>
      <c r="F107" s="93">
        <f t="shared" ref="F107" si="30">D107+E107</f>
        <v>6677869</v>
      </c>
      <c r="G107" s="114"/>
      <c r="H107" s="114"/>
      <c r="I107" s="113"/>
      <c r="J107" s="113"/>
      <c r="K107" s="113"/>
      <c r="L107" s="113"/>
    </row>
    <row r="108" spans="1:12" s="112" customFormat="1" ht="43.9" customHeight="1" x14ac:dyDescent="0.2">
      <c r="A108" s="97">
        <v>1400000</v>
      </c>
      <c r="B108" s="92"/>
      <c r="C108" s="92" t="str">
        <f>C109</f>
        <v>Інспекція з благоустрою виконкому Криворізької міської ради</v>
      </c>
      <c r="D108" s="90">
        <f>D109</f>
        <v>2299153.54</v>
      </c>
      <c r="E108" s="90">
        <f>E109</f>
        <v>0</v>
      </c>
      <c r="F108" s="90">
        <f t="shared" ref="F108:F110" si="31">D108+E108</f>
        <v>2299153.54</v>
      </c>
      <c r="G108" s="114"/>
      <c r="H108" s="114"/>
      <c r="I108" s="113"/>
      <c r="J108" s="113"/>
      <c r="K108" s="113"/>
      <c r="L108" s="113"/>
    </row>
    <row r="109" spans="1:12" s="112" customFormat="1" ht="38.450000000000003" customHeight="1" x14ac:dyDescent="0.2">
      <c r="A109" s="97">
        <v>1410000</v>
      </c>
      <c r="B109" s="92"/>
      <c r="C109" s="92" t="s">
        <v>94</v>
      </c>
      <c r="D109" s="90">
        <v>2299153.54</v>
      </c>
      <c r="E109" s="90">
        <f>E110</f>
        <v>0</v>
      </c>
      <c r="F109" s="90">
        <f t="shared" si="31"/>
        <v>2299153.54</v>
      </c>
      <c r="G109" s="114"/>
      <c r="H109" s="114"/>
      <c r="I109" s="113"/>
      <c r="J109" s="113"/>
      <c r="K109" s="113"/>
      <c r="L109" s="113"/>
    </row>
    <row r="110" spans="1:12" s="112" customFormat="1" ht="169.9" customHeight="1" x14ac:dyDescent="0.2">
      <c r="A110" s="120" t="s">
        <v>95</v>
      </c>
      <c r="B110" s="120" t="s">
        <v>96</v>
      </c>
      <c r="C110" s="122" t="s">
        <v>97</v>
      </c>
      <c r="D110" s="119">
        <f>SUM(D111:D112)</f>
        <v>2299153.54</v>
      </c>
      <c r="E110" s="119">
        <f>SUM(E111:E112)</f>
        <v>0</v>
      </c>
      <c r="F110" s="118">
        <f t="shared" si="31"/>
        <v>2299153.54</v>
      </c>
      <c r="G110" s="114"/>
      <c r="H110" s="114"/>
      <c r="I110" s="113"/>
      <c r="J110" s="113"/>
      <c r="K110" s="113"/>
      <c r="L110" s="113"/>
    </row>
    <row r="111" spans="1:12" s="112" customFormat="1" ht="23.25" customHeight="1" x14ac:dyDescent="0.2">
      <c r="A111" s="99"/>
      <c r="B111" s="100"/>
      <c r="C111" s="158" t="s">
        <v>98</v>
      </c>
      <c r="D111" s="159">
        <v>727613.72</v>
      </c>
      <c r="E111" s="159">
        <v>105125</v>
      </c>
      <c r="F111" s="159">
        <f>D111+E111</f>
        <v>832738.72</v>
      </c>
      <c r="G111" s="114"/>
      <c r="H111" s="114"/>
      <c r="I111" s="113"/>
      <c r="J111" s="113"/>
      <c r="K111" s="113"/>
      <c r="L111" s="113"/>
    </row>
    <row r="112" spans="1:12" s="112" customFormat="1" ht="23.25" customHeight="1" x14ac:dyDescent="0.2">
      <c r="A112" s="99"/>
      <c r="B112" s="100"/>
      <c r="C112" s="158" t="s">
        <v>78</v>
      </c>
      <c r="D112" s="159">
        <v>1571539.82</v>
      </c>
      <c r="E112" s="159">
        <v>-105125</v>
      </c>
      <c r="F112" s="159">
        <f>D112+E112</f>
        <v>1466414.82</v>
      </c>
      <c r="G112" s="114"/>
      <c r="H112" s="114"/>
      <c r="I112" s="113"/>
      <c r="J112" s="113"/>
      <c r="K112" s="113"/>
      <c r="L112" s="113"/>
    </row>
    <row r="113" spans="1:12" s="88" customFormat="1" ht="57.6" customHeight="1" x14ac:dyDescent="0.2">
      <c r="A113" s="97">
        <v>1500000</v>
      </c>
      <c r="B113" s="92"/>
      <c r="C113" s="92" t="s">
        <v>46</v>
      </c>
      <c r="D113" s="90">
        <f>D114</f>
        <v>133190140</v>
      </c>
      <c r="E113" s="90">
        <f>E114</f>
        <v>0</v>
      </c>
      <c r="F113" s="90">
        <f t="shared" si="28"/>
        <v>133190140</v>
      </c>
      <c r="G113" s="81"/>
      <c r="H113" s="81"/>
      <c r="I113" s="89"/>
      <c r="J113" s="89"/>
      <c r="K113" s="89"/>
      <c r="L113" s="89"/>
    </row>
    <row r="114" spans="1:12" s="88" customFormat="1" ht="55.15" customHeight="1" x14ac:dyDescent="0.2">
      <c r="A114" s="97">
        <v>1510000</v>
      </c>
      <c r="B114" s="92"/>
      <c r="C114" s="92" t="s">
        <v>46</v>
      </c>
      <c r="D114" s="90">
        <v>133190140</v>
      </c>
      <c r="E114" s="90">
        <f>E116+E118</f>
        <v>0</v>
      </c>
      <c r="F114" s="90">
        <f t="shared" si="28"/>
        <v>133190140</v>
      </c>
      <c r="G114" s="81"/>
      <c r="H114" s="81"/>
      <c r="I114" s="89"/>
      <c r="J114" s="89"/>
      <c r="K114" s="89"/>
      <c r="L114" s="89"/>
    </row>
    <row r="115" spans="1:12" s="88" customFormat="1" ht="23.25" customHeight="1" x14ac:dyDescent="0.2">
      <c r="A115" s="86"/>
      <c r="B115" s="85"/>
      <c r="C115" s="85" t="s">
        <v>5</v>
      </c>
      <c r="D115" s="83">
        <v>130171056</v>
      </c>
      <c r="E115" s="83">
        <f>E117+E119</f>
        <v>0</v>
      </c>
      <c r="F115" s="83">
        <f t="shared" ref="F115:F117" si="32">D115+E115</f>
        <v>130171056</v>
      </c>
      <c r="G115" s="81"/>
      <c r="H115" s="81"/>
      <c r="I115" s="89"/>
      <c r="J115" s="89"/>
      <c r="K115" s="89"/>
      <c r="L115" s="89"/>
    </row>
    <row r="116" spans="1:12" s="88" customFormat="1" ht="37.15" customHeight="1" x14ac:dyDescent="0.2">
      <c r="A116" s="95" t="s">
        <v>64</v>
      </c>
      <c r="B116" s="95" t="s">
        <v>62</v>
      </c>
      <c r="C116" s="111" t="s">
        <v>63</v>
      </c>
      <c r="D116" s="47">
        <f>D117</f>
        <v>31653132</v>
      </c>
      <c r="E116" s="82">
        <f>E117</f>
        <v>-1500000</v>
      </c>
      <c r="F116" s="82">
        <f t="shared" si="32"/>
        <v>30153132</v>
      </c>
      <c r="G116" s="81"/>
      <c r="H116" s="81"/>
      <c r="I116" s="89"/>
      <c r="J116" s="89"/>
      <c r="K116" s="89"/>
      <c r="L116" s="89"/>
    </row>
    <row r="117" spans="1:12" s="88" customFormat="1" ht="23.25" customHeight="1" x14ac:dyDescent="0.2">
      <c r="A117" s="84"/>
      <c r="B117" s="84"/>
      <c r="C117" s="91" t="s">
        <v>5</v>
      </c>
      <c r="D117" s="96">
        <v>31653132</v>
      </c>
      <c r="E117" s="93">
        <v>-1500000</v>
      </c>
      <c r="F117" s="93">
        <f t="shared" si="32"/>
        <v>30153132</v>
      </c>
      <c r="G117" s="81"/>
      <c r="H117" s="81"/>
      <c r="I117" s="89"/>
      <c r="J117" s="89"/>
      <c r="K117" s="89"/>
      <c r="L117" s="89"/>
    </row>
    <row r="118" spans="1:12" s="88" customFormat="1" ht="40.15" customHeight="1" x14ac:dyDescent="0.2">
      <c r="A118" s="95" t="s">
        <v>91</v>
      </c>
      <c r="B118" s="95" t="s">
        <v>92</v>
      </c>
      <c r="C118" s="98" t="s">
        <v>93</v>
      </c>
      <c r="D118" s="47">
        <f>D119</f>
        <v>3778837</v>
      </c>
      <c r="E118" s="82">
        <f>E119</f>
        <v>1500000</v>
      </c>
      <c r="F118" s="82">
        <f t="shared" ref="F118:F124" si="33">D118+E118</f>
        <v>5278837</v>
      </c>
      <c r="G118" s="81"/>
      <c r="H118" s="81"/>
      <c r="I118" s="89"/>
      <c r="J118" s="89"/>
      <c r="K118" s="89"/>
      <c r="L118" s="89"/>
    </row>
    <row r="119" spans="1:12" s="88" customFormat="1" ht="23.25" customHeight="1" x14ac:dyDescent="0.2">
      <c r="A119" s="84"/>
      <c r="B119" s="84"/>
      <c r="C119" s="91" t="s">
        <v>5</v>
      </c>
      <c r="D119" s="96">
        <v>3778837</v>
      </c>
      <c r="E119" s="93">
        <v>1500000</v>
      </c>
      <c r="F119" s="93">
        <f t="shared" si="33"/>
        <v>5278837</v>
      </c>
      <c r="G119" s="81"/>
      <c r="H119" s="81"/>
      <c r="I119" s="89"/>
      <c r="J119" s="89"/>
      <c r="K119" s="89"/>
      <c r="L119" s="89"/>
    </row>
    <row r="120" spans="1:12" s="88" customFormat="1" ht="46.15" customHeight="1" x14ac:dyDescent="0.2">
      <c r="A120" s="97">
        <v>1900000</v>
      </c>
      <c r="B120" s="92"/>
      <c r="C120" s="92" t="s">
        <v>47</v>
      </c>
      <c r="D120" s="90">
        <f>D121</f>
        <v>135987600</v>
      </c>
      <c r="E120" s="90">
        <f>E121</f>
        <v>-4658600</v>
      </c>
      <c r="F120" s="90">
        <f t="shared" si="33"/>
        <v>131329000</v>
      </c>
      <c r="G120" s="81"/>
      <c r="H120" s="81"/>
      <c r="I120" s="89"/>
      <c r="J120" s="89"/>
      <c r="K120" s="89"/>
      <c r="L120" s="89"/>
    </row>
    <row r="121" spans="1:12" s="88" customFormat="1" ht="39.6" customHeight="1" x14ac:dyDescent="0.2">
      <c r="A121" s="97">
        <v>1910000</v>
      </c>
      <c r="B121" s="92"/>
      <c r="C121" s="92" t="s">
        <v>47</v>
      </c>
      <c r="D121" s="90">
        <v>135987600</v>
      </c>
      <c r="E121" s="90">
        <f>E123+E125</f>
        <v>-4658600</v>
      </c>
      <c r="F121" s="90">
        <f t="shared" si="33"/>
        <v>131329000</v>
      </c>
      <c r="G121" s="81"/>
      <c r="H121" s="81"/>
      <c r="I121" s="89"/>
      <c r="J121" s="89"/>
      <c r="K121" s="89"/>
      <c r="L121" s="89"/>
    </row>
    <row r="122" spans="1:12" s="88" customFormat="1" ht="23.25" customHeight="1" x14ac:dyDescent="0.2">
      <c r="A122" s="86"/>
      <c r="B122" s="85"/>
      <c r="C122" s="85" t="s">
        <v>5</v>
      </c>
      <c r="D122" s="83">
        <v>135987600</v>
      </c>
      <c r="E122" s="83">
        <f>E124+E126</f>
        <v>-4658600</v>
      </c>
      <c r="F122" s="83">
        <f t="shared" si="33"/>
        <v>131329000</v>
      </c>
      <c r="G122" s="81"/>
      <c r="H122" s="81"/>
      <c r="I122" s="89"/>
      <c r="J122" s="89"/>
      <c r="K122" s="89"/>
      <c r="L122" s="89"/>
    </row>
    <row r="123" spans="1:12" s="112" customFormat="1" ht="23.25" customHeight="1" x14ac:dyDescent="0.2">
      <c r="A123" s="120" t="s">
        <v>135</v>
      </c>
      <c r="B123" s="120" t="s">
        <v>136</v>
      </c>
      <c r="C123" s="122" t="s">
        <v>137</v>
      </c>
      <c r="D123" s="119">
        <f>D124</f>
        <v>7600000</v>
      </c>
      <c r="E123" s="118">
        <f>E124</f>
        <v>-6000000</v>
      </c>
      <c r="F123" s="118">
        <f t="shared" si="33"/>
        <v>1600000</v>
      </c>
      <c r="G123" s="114"/>
      <c r="H123" s="114"/>
      <c r="I123" s="113"/>
      <c r="J123" s="113"/>
      <c r="K123" s="113"/>
      <c r="L123" s="113"/>
    </row>
    <row r="124" spans="1:12" s="112" customFormat="1" ht="23.25" customHeight="1" x14ac:dyDescent="0.2">
      <c r="A124" s="84"/>
      <c r="B124" s="84"/>
      <c r="C124" s="91" t="s">
        <v>5</v>
      </c>
      <c r="D124" s="121">
        <v>7600000</v>
      </c>
      <c r="E124" s="93">
        <v>-6000000</v>
      </c>
      <c r="F124" s="93">
        <f t="shared" si="33"/>
        <v>1600000</v>
      </c>
      <c r="G124" s="114"/>
      <c r="H124" s="114"/>
      <c r="I124" s="113"/>
      <c r="J124" s="113"/>
      <c r="K124" s="113"/>
      <c r="L124" s="113"/>
    </row>
    <row r="125" spans="1:12" s="88" customFormat="1" ht="40.9" customHeight="1" x14ac:dyDescent="0.2">
      <c r="A125" s="95" t="s">
        <v>65</v>
      </c>
      <c r="B125" s="95" t="s">
        <v>66</v>
      </c>
      <c r="C125" s="111" t="s">
        <v>67</v>
      </c>
      <c r="D125" s="47">
        <f>D126</f>
        <v>64564060</v>
      </c>
      <c r="E125" s="82">
        <f>E126</f>
        <v>1341400</v>
      </c>
      <c r="F125" s="82">
        <f t="shared" ref="F125:F126" si="34">D125+E125</f>
        <v>65905460</v>
      </c>
      <c r="G125" s="81"/>
      <c r="H125" s="81"/>
      <c r="I125" s="89"/>
      <c r="J125" s="89"/>
      <c r="K125" s="89"/>
      <c r="L125" s="89"/>
    </row>
    <row r="126" spans="1:12" s="88" customFormat="1" ht="23.25" customHeight="1" thickBot="1" x14ac:dyDescent="0.25">
      <c r="A126" s="84"/>
      <c r="B126" s="84"/>
      <c r="C126" s="91" t="s">
        <v>5</v>
      </c>
      <c r="D126" s="96">
        <v>64564060</v>
      </c>
      <c r="E126" s="93">
        <v>1341400</v>
      </c>
      <c r="F126" s="93">
        <f t="shared" si="34"/>
        <v>65905460</v>
      </c>
      <c r="G126" s="81"/>
      <c r="H126" s="81"/>
      <c r="I126" s="89"/>
      <c r="J126" s="89"/>
      <c r="K126" s="89"/>
      <c r="L126" s="89"/>
    </row>
    <row r="127" spans="1:12" ht="56.45" customHeight="1" thickBot="1" x14ac:dyDescent="0.35">
      <c r="A127" s="11"/>
      <c r="B127" s="11"/>
      <c r="C127" s="37" t="s">
        <v>13</v>
      </c>
      <c r="D127" s="43">
        <f>D22+D74</f>
        <v>7900824827.4900007</v>
      </c>
      <c r="E127" s="43">
        <f>E22+E74</f>
        <v>27154642</v>
      </c>
      <c r="F127" s="43">
        <f t="shared" ref="F127" si="35">D127+E127</f>
        <v>7927979469.4900007</v>
      </c>
      <c r="G127" s="80"/>
      <c r="H127" s="72"/>
      <c r="I127" s="77"/>
      <c r="J127" s="2"/>
      <c r="K127" s="2"/>
      <c r="L127" s="2"/>
    </row>
    <row r="128" spans="1:12" ht="46.9" customHeight="1" thickBot="1" x14ac:dyDescent="0.35">
      <c r="A128" s="11"/>
      <c r="B128" s="60"/>
      <c r="C128" s="37" t="s">
        <v>8</v>
      </c>
      <c r="D128" s="26">
        <f>D129+D130</f>
        <v>-645588745.18999994</v>
      </c>
      <c r="E128" s="26">
        <f>E129+E130</f>
        <v>3553183</v>
      </c>
      <c r="F128" s="26">
        <f t="shared" ref="F128:F133" si="36">D128+E128</f>
        <v>-642035562.18999994</v>
      </c>
      <c r="G128" s="7"/>
      <c r="H128" s="72"/>
      <c r="I128" s="2"/>
      <c r="J128" s="2"/>
      <c r="K128" s="2"/>
      <c r="L128" s="2"/>
    </row>
    <row r="129" spans="1:12" ht="69.599999999999994" hidden="1" customHeight="1" thickBot="1" x14ac:dyDescent="0.35">
      <c r="A129" s="56"/>
      <c r="B129" s="56"/>
      <c r="C129" s="57" t="s">
        <v>26</v>
      </c>
      <c r="D129" s="58">
        <f>152871643.85</f>
        <v>152871643.84999999</v>
      </c>
      <c r="E129" s="58"/>
      <c r="F129" s="58">
        <f t="shared" si="36"/>
        <v>152871643.84999999</v>
      </c>
      <c r="G129" s="7"/>
      <c r="H129" s="72"/>
      <c r="I129" s="2"/>
      <c r="J129" s="2"/>
      <c r="K129" s="2"/>
      <c r="L129" s="2"/>
    </row>
    <row r="130" spans="1:12" ht="55.9" customHeight="1" thickBot="1" x14ac:dyDescent="0.25">
      <c r="A130" s="22"/>
      <c r="B130" s="63"/>
      <c r="C130" s="40" t="s">
        <v>3</v>
      </c>
      <c r="D130" s="44">
        <f>-D133</f>
        <v>-798460389.03999996</v>
      </c>
      <c r="E130" s="44">
        <f>-E133</f>
        <v>3553183</v>
      </c>
      <c r="F130" s="44">
        <f t="shared" si="36"/>
        <v>-794907206.03999996</v>
      </c>
      <c r="G130" s="7"/>
      <c r="H130" s="72"/>
      <c r="I130" s="72"/>
      <c r="J130" s="2"/>
      <c r="K130" s="2"/>
      <c r="L130" s="2"/>
    </row>
    <row r="131" spans="1:12" ht="40.15" customHeight="1" thickBot="1" x14ac:dyDescent="0.35">
      <c r="A131" s="11"/>
      <c r="B131" s="60"/>
      <c r="C131" s="37" t="s">
        <v>9</v>
      </c>
      <c r="D131" s="26">
        <f>SUM(D132:D133)+6002838</f>
        <v>844688358.67999995</v>
      </c>
      <c r="E131" s="26">
        <f>SUM(E132:E133)</f>
        <v>-3553183</v>
      </c>
      <c r="F131" s="26">
        <f t="shared" si="36"/>
        <v>841135175.67999995</v>
      </c>
      <c r="G131" s="7"/>
      <c r="H131" s="72"/>
      <c r="I131" s="72"/>
      <c r="J131" s="2"/>
      <c r="K131" s="2"/>
      <c r="L131" s="2"/>
    </row>
    <row r="132" spans="1:12" ht="73.150000000000006" hidden="1" customHeight="1" thickBot="1" x14ac:dyDescent="0.25">
      <c r="A132" s="59"/>
      <c r="B132" s="59"/>
      <c r="C132" s="57" t="s">
        <v>27</v>
      </c>
      <c r="D132" s="58">
        <v>40225131.640000001</v>
      </c>
      <c r="E132" s="44"/>
      <c r="F132" s="58">
        <f t="shared" si="36"/>
        <v>40225131.640000001</v>
      </c>
      <c r="G132" s="7"/>
      <c r="H132" s="72"/>
      <c r="I132" s="78"/>
      <c r="J132" s="2"/>
      <c r="K132" s="2"/>
      <c r="L132" s="2"/>
    </row>
    <row r="133" spans="1:12" ht="58.9" customHeight="1" thickBot="1" x14ac:dyDescent="0.25">
      <c r="A133" s="22"/>
      <c r="B133" s="63"/>
      <c r="C133" s="40" t="s">
        <v>4</v>
      </c>
      <c r="D133" s="44">
        <f>798460389.04</f>
        <v>798460389.03999996</v>
      </c>
      <c r="E133" s="44">
        <f>E75</f>
        <v>-3553183</v>
      </c>
      <c r="F133" s="44">
        <f t="shared" si="36"/>
        <v>794907206.03999996</v>
      </c>
      <c r="G133" s="7"/>
      <c r="H133" s="2"/>
      <c r="I133" s="72"/>
      <c r="J133" s="2"/>
      <c r="K133" s="2"/>
      <c r="L133" s="2"/>
    </row>
    <row r="134" spans="1:12" ht="64.900000000000006" customHeight="1" x14ac:dyDescent="0.2">
      <c r="A134" s="23"/>
      <c r="B134" s="23"/>
      <c r="C134" s="24"/>
      <c r="D134" s="7"/>
      <c r="E134" s="7"/>
      <c r="F134" s="7"/>
      <c r="G134" s="7"/>
      <c r="H134" s="2"/>
      <c r="I134" s="70"/>
    </row>
    <row r="135" spans="1:12" ht="48" customHeight="1" x14ac:dyDescent="0.35">
      <c r="A135" s="166" t="s">
        <v>152</v>
      </c>
      <c r="B135" s="166"/>
      <c r="C135" s="166"/>
      <c r="D135" s="101"/>
      <c r="E135" s="52" t="s">
        <v>153</v>
      </c>
      <c r="F135" s="12"/>
      <c r="G135" s="12"/>
      <c r="H135" s="72"/>
      <c r="I135" s="31"/>
      <c r="J135" s="31"/>
    </row>
    <row r="136" spans="1:12" ht="23.25" customHeight="1" x14ac:dyDescent="0.35">
      <c r="A136" s="15"/>
      <c r="B136" s="15"/>
      <c r="C136" s="13"/>
      <c r="D136" s="10"/>
      <c r="E136" s="14"/>
      <c r="F136" s="12"/>
      <c r="G136" s="12"/>
      <c r="H136" s="72"/>
      <c r="I136" s="31"/>
      <c r="J136" s="31"/>
    </row>
    <row r="137" spans="1:12" ht="20.25" x14ac:dyDescent="0.3">
      <c r="A137" s="10"/>
      <c r="B137" s="10"/>
      <c r="E137" s="10"/>
      <c r="F137" s="5"/>
      <c r="G137" s="5"/>
      <c r="H137" s="2"/>
      <c r="I137" s="31"/>
      <c r="J137" s="31"/>
    </row>
    <row r="138" spans="1:12" ht="18.75" x14ac:dyDescent="0.3">
      <c r="A138" s="8"/>
      <c r="B138" s="8"/>
      <c r="C138" s="9"/>
      <c r="D138" s="5"/>
      <c r="E138" s="5"/>
      <c r="F138" s="5"/>
      <c r="G138" s="5"/>
      <c r="H138" s="2"/>
    </row>
    <row r="139" spans="1:12" ht="18.75" x14ac:dyDescent="0.3">
      <c r="A139" s="8"/>
      <c r="B139" s="8"/>
      <c r="C139" s="9"/>
      <c r="D139" s="5"/>
      <c r="E139" s="25"/>
      <c r="F139" s="5"/>
      <c r="G139" s="5"/>
      <c r="H139" s="2"/>
    </row>
    <row r="140" spans="1:12" ht="18.75" x14ac:dyDescent="0.3">
      <c r="A140" s="8"/>
      <c r="B140" s="8"/>
      <c r="C140" s="9"/>
      <c r="D140" s="5"/>
      <c r="E140" s="5"/>
      <c r="F140" s="5"/>
      <c r="G140" s="5"/>
      <c r="H140" s="2"/>
      <c r="I140" s="33"/>
    </row>
    <row r="141" spans="1:12" ht="18.75" x14ac:dyDescent="0.3">
      <c r="A141" s="8"/>
      <c r="B141" s="8"/>
      <c r="C141" s="9"/>
      <c r="D141" s="5"/>
      <c r="E141" s="5"/>
      <c r="F141" s="5"/>
      <c r="G141" s="5"/>
      <c r="H141" s="2"/>
    </row>
    <row r="142" spans="1:12" ht="18.75" x14ac:dyDescent="0.3">
      <c r="A142" s="8"/>
      <c r="B142" s="8"/>
      <c r="C142" s="9"/>
      <c r="D142" s="5"/>
      <c r="E142" s="5"/>
      <c r="F142" s="5"/>
      <c r="G142" s="5"/>
      <c r="H142" s="2"/>
    </row>
    <row r="143" spans="1:12" ht="18.75" x14ac:dyDescent="0.3">
      <c r="A143" s="8"/>
      <c r="B143" s="8"/>
      <c r="C143" s="9"/>
      <c r="D143" s="5"/>
      <c r="E143" s="5"/>
      <c r="F143" s="5"/>
      <c r="G143" s="5"/>
      <c r="H143" s="2"/>
    </row>
    <row r="144" spans="1:12" ht="18.75" x14ac:dyDescent="0.3">
      <c r="A144" s="8"/>
      <c r="B144" s="8"/>
      <c r="C144" s="9"/>
      <c r="D144" s="5"/>
      <c r="E144" s="5"/>
      <c r="F144" s="5"/>
      <c r="G144" s="5"/>
      <c r="H144" s="2"/>
    </row>
    <row r="145" spans="1:8" ht="18.75" x14ac:dyDescent="0.3">
      <c r="A145" s="8"/>
      <c r="B145" s="8"/>
      <c r="C145" s="9"/>
      <c r="D145" s="5"/>
      <c r="E145" s="5"/>
      <c r="F145" s="5"/>
      <c r="G145" s="5"/>
      <c r="H145" s="2"/>
    </row>
    <row r="146" spans="1:8" ht="18.75" x14ac:dyDescent="0.3">
      <c r="A146" s="8"/>
      <c r="B146" s="8"/>
      <c r="C146" s="9"/>
      <c r="D146" s="5"/>
      <c r="E146" s="5"/>
      <c r="F146" s="5"/>
      <c r="G146" s="5"/>
      <c r="H146" s="2"/>
    </row>
    <row r="147" spans="1:8" ht="18.75" x14ac:dyDescent="0.3">
      <c r="A147" s="8"/>
      <c r="B147" s="8"/>
      <c r="C147" s="9"/>
      <c r="D147" s="5"/>
      <c r="E147" s="5"/>
      <c r="F147" s="5"/>
      <c r="G147" s="5"/>
      <c r="H147" s="2"/>
    </row>
    <row r="148" spans="1:8" ht="18.75" x14ac:dyDescent="0.3">
      <c r="A148" s="8"/>
      <c r="B148" s="8"/>
      <c r="C148" s="9"/>
      <c r="D148" s="5"/>
      <c r="E148" s="5"/>
      <c r="F148" s="5"/>
      <c r="G148" s="5"/>
      <c r="H148" s="2"/>
    </row>
    <row r="149" spans="1:8" x14ac:dyDescent="0.2">
      <c r="A149" s="3"/>
      <c r="B149" s="3"/>
      <c r="C149" s="2"/>
      <c r="H149" s="2"/>
    </row>
    <row r="150" spans="1:8" x14ac:dyDescent="0.2">
      <c r="A150" s="3"/>
      <c r="B150" s="3"/>
      <c r="C150" s="2"/>
      <c r="H150" s="2"/>
    </row>
    <row r="151" spans="1:8" x14ac:dyDescent="0.2">
      <c r="A151" s="3"/>
      <c r="B151" s="3"/>
      <c r="C151" s="2"/>
      <c r="H151" s="2"/>
    </row>
    <row r="152" spans="1:8" x14ac:dyDescent="0.2">
      <c r="A152" s="3"/>
      <c r="B152" s="3"/>
      <c r="C152" s="2"/>
      <c r="H152" s="2"/>
    </row>
    <row r="153" spans="1:8" x14ac:dyDescent="0.2">
      <c r="A153" s="3"/>
      <c r="B153" s="3"/>
      <c r="C153" s="2"/>
      <c r="H153" s="2"/>
    </row>
    <row r="154" spans="1:8" x14ac:dyDescent="0.2">
      <c r="A154" s="3"/>
      <c r="B154" s="3"/>
      <c r="C154" s="2"/>
      <c r="H154" s="2"/>
    </row>
    <row r="155" spans="1:8" x14ac:dyDescent="0.2">
      <c r="A155" s="3"/>
      <c r="B155" s="3"/>
      <c r="C155" s="2"/>
      <c r="H155" s="2"/>
    </row>
    <row r="156" spans="1:8" x14ac:dyDescent="0.2">
      <c r="A156" s="3"/>
      <c r="B156" s="3"/>
      <c r="C156" s="2"/>
      <c r="H156" s="2"/>
    </row>
    <row r="157" spans="1:8" x14ac:dyDescent="0.2">
      <c r="A157" s="3"/>
      <c r="B157" s="3"/>
      <c r="C157" s="2"/>
      <c r="H157" s="2"/>
    </row>
    <row r="158" spans="1:8" x14ac:dyDescent="0.2">
      <c r="A158" s="3"/>
      <c r="B158" s="3"/>
      <c r="C158" s="2"/>
      <c r="H158" s="2"/>
    </row>
    <row r="159" spans="1:8" x14ac:dyDescent="0.2">
      <c r="A159" s="3"/>
      <c r="B159" s="3"/>
      <c r="C159" s="2"/>
      <c r="H159" s="2"/>
    </row>
    <row r="160" spans="1:8" x14ac:dyDescent="0.2">
      <c r="A160" s="3"/>
      <c r="B160" s="3"/>
      <c r="C160" s="2"/>
      <c r="H160" s="2"/>
    </row>
    <row r="161" spans="1:8" x14ac:dyDescent="0.2">
      <c r="A161" s="3"/>
      <c r="B161" s="3"/>
      <c r="C161" s="2"/>
      <c r="H161" s="2"/>
    </row>
    <row r="162" spans="1:8" x14ac:dyDescent="0.2">
      <c r="A162" s="3"/>
      <c r="B162" s="3"/>
      <c r="C162" s="2"/>
      <c r="H162" s="2"/>
    </row>
    <row r="163" spans="1:8" x14ac:dyDescent="0.2">
      <c r="A163" s="3"/>
      <c r="B163" s="3"/>
      <c r="C163" s="2"/>
      <c r="H163" s="2"/>
    </row>
    <row r="164" spans="1:8" x14ac:dyDescent="0.2">
      <c r="A164" s="3"/>
      <c r="B164" s="3"/>
      <c r="C164" s="2"/>
      <c r="H164" s="2"/>
    </row>
    <row r="165" spans="1:8" x14ac:dyDescent="0.2">
      <c r="A165" s="3"/>
      <c r="B165" s="3"/>
      <c r="C165" s="2"/>
      <c r="H165" s="2"/>
    </row>
    <row r="166" spans="1:8" x14ac:dyDescent="0.2">
      <c r="A166" s="3"/>
      <c r="B166" s="3"/>
      <c r="C166" s="2"/>
      <c r="H166" s="2"/>
    </row>
    <row r="167" spans="1:8" x14ac:dyDescent="0.2">
      <c r="A167" s="3"/>
      <c r="B167" s="3"/>
      <c r="C167" s="2"/>
      <c r="H167" s="2"/>
    </row>
    <row r="168" spans="1:8" x14ac:dyDescent="0.2">
      <c r="A168" s="3"/>
      <c r="B168" s="3"/>
      <c r="C168" s="2"/>
      <c r="H168" s="2"/>
    </row>
    <row r="169" spans="1:8" x14ac:dyDescent="0.2">
      <c r="A169" s="3"/>
      <c r="B169" s="3"/>
      <c r="C169" s="2"/>
      <c r="H169" s="2"/>
    </row>
    <row r="170" spans="1:8" x14ac:dyDescent="0.2">
      <c r="A170" s="3"/>
      <c r="B170" s="3"/>
      <c r="C170" s="2"/>
      <c r="H170" s="2"/>
    </row>
    <row r="171" spans="1:8" x14ac:dyDescent="0.2">
      <c r="A171" s="3"/>
      <c r="B171" s="3"/>
      <c r="C171" s="2"/>
      <c r="H171" s="2"/>
    </row>
    <row r="172" spans="1:8" x14ac:dyDescent="0.2">
      <c r="A172" s="3"/>
      <c r="B172" s="3"/>
      <c r="C172" s="2"/>
      <c r="H172" s="2"/>
    </row>
    <row r="173" spans="1:8" x14ac:dyDescent="0.2">
      <c r="A173" s="3"/>
      <c r="B173" s="3"/>
      <c r="C173" s="2"/>
      <c r="H173" s="2"/>
    </row>
    <row r="174" spans="1:8" x14ac:dyDescent="0.2">
      <c r="A174" s="3"/>
      <c r="B174" s="3"/>
      <c r="C174" s="2"/>
      <c r="H174" s="2"/>
    </row>
    <row r="175" spans="1:8" x14ac:dyDescent="0.2">
      <c r="A175" s="3"/>
      <c r="B175" s="3"/>
      <c r="C175" s="2"/>
      <c r="H175" s="2"/>
    </row>
    <row r="176" spans="1:8" x14ac:dyDescent="0.2">
      <c r="A176" s="3"/>
      <c r="B176" s="3"/>
      <c r="C176" s="2"/>
      <c r="H176" s="2"/>
    </row>
    <row r="177" spans="1:8" x14ac:dyDescent="0.2">
      <c r="A177" s="3"/>
      <c r="B177" s="3"/>
      <c r="C177" s="2"/>
      <c r="H177" s="2"/>
    </row>
    <row r="178" spans="1:8" x14ac:dyDescent="0.2">
      <c r="A178" s="3"/>
      <c r="B178" s="3"/>
      <c r="C178" s="2"/>
      <c r="H178" s="2"/>
    </row>
    <row r="179" spans="1:8" x14ac:dyDescent="0.2">
      <c r="A179" s="3"/>
      <c r="B179" s="3"/>
      <c r="C179" s="2"/>
    </row>
    <row r="180" spans="1:8" x14ac:dyDescent="0.2">
      <c r="A180" s="3"/>
      <c r="B180" s="3"/>
      <c r="C180" s="2"/>
    </row>
    <row r="181" spans="1:8" x14ac:dyDescent="0.2">
      <c r="A181" s="3"/>
      <c r="B181" s="3"/>
      <c r="C181" s="2"/>
    </row>
    <row r="182" spans="1:8" x14ac:dyDescent="0.2">
      <c r="A182" s="3"/>
      <c r="B182" s="3"/>
      <c r="C182" s="2"/>
    </row>
    <row r="183" spans="1:8" x14ac:dyDescent="0.2">
      <c r="A183" s="3"/>
      <c r="B183" s="3"/>
      <c r="C183" s="2"/>
    </row>
    <row r="184" spans="1:8" x14ac:dyDescent="0.2">
      <c r="A184" s="3"/>
      <c r="B184" s="3"/>
      <c r="C184" s="2"/>
    </row>
    <row r="185" spans="1:8" x14ac:dyDescent="0.2">
      <c r="A185" s="3"/>
      <c r="B185" s="3"/>
      <c r="C185" s="2"/>
    </row>
    <row r="186" spans="1:8" x14ac:dyDescent="0.2">
      <c r="A186" s="3"/>
      <c r="B186" s="3"/>
      <c r="C186" s="2"/>
    </row>
    <row r="187" spans="1:8" x14ac:dyDescent="0.2">
      <c r="A187" s="3"/>
      <c r="B187" s="3"/>
      <c r="C187" s="2"/>
    </row>
    <row r="188" spans="1:8" x14ac:dyDescent="0.2">
      <c r="A188" s="3"/>
      <c r="B188" s="3"/>
      <c r="C188" s="2"/>
    </row>
    <row r="189" spans="1:8" x14ac:dyDescent="0.2">
      <c r="A189" s="3"/>
      <c r="B189" s="3"/>
      <c r="C189" s="2"/>
    </row>
    <row r="190" spans="1:8" x14ac:dyDescent="0.2">
      <c r="A190" s="3"/>
      <c r="B190" s="3"/>
      <c r="C190" s="2"/>
    </row>
    <row r="191" spans="1:8" x14ac:dyDescent="0.2">
      <c r="A191" s="3"/>
      <c r="B191" s="3"/>
      <c r="C191" s="2"/>
    </row>
    <row r="192" spans="1:8" x14ac:dyDescent="0.2">
      <c r="A192" s="3"/>
      <c r="B192" s="3"/>
      <c r="C192" s="2"/>
    </row>
    <row r="193" spans="1:3" x14ac:dyDescent="0.2">
      <c r="A193" s="3"/>
      <c r="B193" s="3"/>
      <c r="C193" s="2"/>
    </row>
    <row r="194" spans="1:3" x14ac:dyDescent="0.2">
      <c r="A194" s="3"/>
      <c r="B194" s="3"/>
      <c r="C194" s="2"/>
    </row>
    <row r="195" spans="1:3" x14ac:dyDescent="0.2">
      <c r="A195" s="3"/>
      <c r="B195" s="3"/>
      <c r="C195" s="2"/>
    </row>
    <row r="196" spans="1:3" x14ac:dyDescent="0.2">
      <c r="A196" s="3"/>
      <c r="B196" s="3"/>
      <c r="C196" s="2"/>
    </row>
    <row r="197" spans="1:3" x14ac:dyDescent="0.2">
      <c r="A197" s="3"/>
      <c r="B197" s="3"/>
      <c r="C197" s="2"/>
    </row>
    <row r="198" spans="1:3" x14ac:dyDescent="0.2">
      <c r="A198" s="3"/>
      <c r="B198" s="3"/>
      <c r="C198" s="2"/>
    </row>
    <row r="199" spans="1:3" x14ac:dyDescent="0.2">
      <c r="A199" s="3"/>
      <c r="B199" s="3"/>
      <c r="C199" s="2"/>
    </row>
    <row r="200" spans="1:3" x14ac:dyDescent="0.2">
      <c r="A200" s="3"/>
      <c r="B200" s="3"/>
      <c r="C200" s="2"/>
    </row>
    <row r="201" spans="1:3" x14ac:dyDescent="0.2">
      <c r="A201" s="3"/>
      <c r="B201" s="3"/>
      <c r="C201" s="2"/>
    </row>
    <row r="202" spans="1:3" x14ac:dyDescent="0.2">
      <c r="A202" s="3"/>
      <c r="B202" s="3"/>
      <c r="C202" s="2"/>
    </row>
    <row r="203" spans="1:3" x14ac:dyDescent="0.2">
      <c r="A203" s="3"/>
      <c r="B203" s="3"/>
      <c r="C203" s="2"/>
    </row>
    <row r="204" spans="1:3" x14ac:dyDescent="0.2">
      <c r="A204" s="3"/>
      <c r="B204" s="3"/>
      <c r="C204" s="2"/>
    </row>
    <row r="205" spans="1:3" x14ac:dyDescent="0.2">
      <c r="A205" s="3"/>
      <c r="B205" s="3"/>
      <c r="C205" s="2"/>
    </row>
    <row r="206" spans="1:3" x14ac:dyDescent="0.2">
      <c r="A206" s="3"/>
      <c r="B206" s="3"/>
      <c r="C206" s="2"/>
    </row>
    <row r="207" spans="1:3" x14ac:dyDescent="0.2">
      <c r="A207" s="3"/>
      <c r="B207" s="3"/>
      <c r="C207" s="2"/>
    </row>
    <row r="208" spans="1:3" x14ac:dyDescent="0.2">
      <c r="A208" s="3"/>
      <c r="B208" s="3"/>
      <c r="C208" s="2"/>
    </row>
    <row r="209" spans="1:3" x14ac:dyDescent="0.2">
      <c r="A209" s="3"/>
      <c r="B209" s="3"/>
      <c r="C209" s="2"/>
    </row>
    <row r="210" spans="1:3" x14ac:dyDescent="0.2">
      <c r="A210" s="3"/>
      <c r="B210" s="3"/>
      <c r="C210" s="2"/>
    </row>
    <row r="211" spans="1:3" x14ac:dyDescent="0.2">
      <c r="A211" s="3"/>
      <c r="B211" s="3"/>
      <c r="C211" s="2"/>
    </row>
    <row r="212" spans="1:3" x14ac:dyDescent="0.2">
      <c r="A212" s="3"/>
      <c r="B212" s="3"/>
      <c r="C212" s="2"/>
    </row>
    <row r="213" spans="1:3" x14ac:dyDescent="0.2">
      <c r="A213" s="3"/>
      <c r="B213" s="3"/>
    </row>
    <row r="214" spans="1:3" x14ac:dyDescent="0.2">
      <c r="A214" s="3"/>
      <c r="B214" s="3"/>
    </row>
    <row r="215" spans="1:3" x14ac:dyDescent="0.2">
      <c r="A215" s="3"/>
      <c r="B215" s="3"/>
    </row>
    <row r="216" spans="1:3" x14ac:dyDescent="0.2">
      <c r="A216" s="3"/>
      <c r="B216" s="3"/>
    </row>
    <row r="217" spans="1:3" x14ac:dyDescent="0.2">
      <c r="A217" s="3"/>
      <c r="B217" s="3"/>
    </row>
    <row r="218" spans="1:3" x14ac:dyDescent="0.2">
      <c r="A218" s="3"/>
      <c r="B218" s="3"/>
    </row>
    <row r="219" spans="1:3" x14ac:dyDescent="0.2">
      <c r="A219" s="3"/>
      <c r="B219" s="3"/>
    </row>
    <row r="220" spans="1:3" x14ac:dyDescent="0.2">
      <c r="A220" s="3"/>
      <c r="B220" s="3"/>
    </row>
    <row r="221" spans="1:3" x14ac:dyDescent="0.2">
      <c r="A221" s="3"/>
      <c r="B221" s="3"/>
    </row>
    <row r="222" spans="1:3" x14ac:dyDescent="0.2">
      <c r="A222" s="3"/>
      <c r="B222" s="3"/>
    </row>
    <row r="223" spans="1:3" x14ac:dyDescent="0.2">
      <c r="A223" s="3"/>
      <c r="B223" s="3"/>
    </row>
    <row r="224" spans="1:3" x14ac:dyDescent="0.2">
      <c r="A224" s="3"/>
      <c r="B224" s="3"/>
    </row>
    <row r="225" spans="1:2" x14ac:dyDescent="0.2">
      <c r="A225" s="3"/>
      <c r="B225" s="3"/>
    </row>
    <row r="226" spans="1:2" x14ac:dyDescent="0.2">
      <c r="A226" s="3"/>
      <c r="B226" s="3"/>
    </row>
    <row r="227" spans="1:2" x14ac:dyDescent="0.2">
      <c r="A227" s="3"/>
      <c r="B227" s="3"/>
    </row>
    <row r="228" spans="1:2" x14ac:dyDescent="0.2">
      <c r="A228" s="3"/>
      <c r="B228" s="3"/>
    </row>
    <row r="229" spans="1:2" x14ac:dyDescent="0.2">
      <c r="A229" s="3"/>
      <c r="B229" s="3"/>
    </row>
    <row r="230" spans="1:2" x14ac:dyDescent="0.2">
      <c r="A230" s="3"/>
      <c r="B230" s="3"/>
    </row>
    <row r="231" spans="1:2" x14ac:dyDescent="0.2">
      <c r="A231" s="3"/>
      <c r="B231" s="3"/>
    </row>
    <row r="232" spans="1:2" x14ac:dyDescent="0.2">
      <c r="A232" s="3"/>
      <c r="B232" s="3"/>
    </row>
    <row r="233" spans="1:2" x14ac:dyDescent="0.2">
      <c r="A233" s="3"/>
      <c r="B233" s="3"/>
    </row>
    <row r="234" spans="1:2" x14ac:dyDescent="0.2">
      <c r="A234" s="3"/>
      <c r="B234" s="3"/>
    </row>
    <row r="235" spans="1:2" x14ac:dyDescent="0.2">
      <c r="A235" s="3"/>
      <c r="B235" s="3"/>
    </row>
    <row r="236" spans="1:2" x14ac:dyDescent="0.2">
      <c r="A236" s="3"/>
      <c r="B236" s="3"/>
    </row>
    <row r="237" spans="1:2" x14ac:dyDescent="0.2">
      <c r="A237" s="3"/>
      <c r="B237" s="3"/>
    </row>
    <row r="238" spans="1:2" x14ac:dyDescent="0.2">
      <c r="A238" s="3"/>
      <c r="B238" s="3"/>
    </row>
    <row r="239" spans="1:2" x14ac:dyDescent="0.2">
      <c r="A239" s="3"/>
      <c r="B239" s="3"/>
    </row>
    <row r="240" spans="1:2" x14ac:dyDescent="0.2">
      <c r="A240" s="3"/>
      <c r="B240" s="3"/>
    </row>
    <row r="241" spans="1:2" x14ac:dyDescent="0.2">
      <c r="A241" s="3"/>
      <c r="B241" s="3"/>
    </row>
    <row r="242" spans="1:2" x14ac:dyDescent="0.2">
      <c r="A242" s="3"/>
      <c r="B242" s="3"/>
    </row>
    <row r="243" spans="1:2" x14ac:dyDescent="0.2">
      <c r="A243" s="3"/>
      <c r="B243" s="3"/>
    </row>
    <row r="244" spans="1:2" x14ac:dyDescent="0.2">
      <c r="A244" s="3"/>
      <c r="B244" s="3"/>
    </row>
    <row r="245" spans="1:2" x14ac:dyDescent="0.2">
      <c r="A245" s="3"/>
      <c r="B245" s="3"/>
    </row>
    <row r="246" spans="1:2" x14ac:dyDescent="0.2">
      <c r="A246" s="3"/>
      <c r="B246" s="3"/>
    </row>
    <row r="247" spans="1:2" x14ac:dyDescent="0.2">
      <c r="A247" s="3"/>
      <c r="B247" s="3"/>
    </row>
    <row r="248" spans="1:2" x14ac:dyDescent="0.2">
      <c r="A248" s="3"/>
      <c r="B248" s="3"/>
    </row>
    <row r="249" spans="1:2" x14ac:dyDescent="0.2">
      <c r="A249" s="3"/>
      <c r="B249" s="3"/>
    </row>
  </sheetData>
  <mergeCells count="8">
    <mergeCell ref="A135:C135"/>
    <mergeCell ref="A4:F4"/>
    <mergeCell ref="C7:C8"/>
    <mergeCell ref="D7:D8"/>
    <mergeCell ref="E7:E8"/>
    <mergeCell ref="F7:F8"/>
    <mergeCell ref="A7:A8"/>
    <mergeCell ref="B7:B8"/>
  </mergeCells>
  <phoneticPr fontId="0" type="noConversion"/>
  <pageMargins left="0.62992125984251968" right="0.39370078740157483" top="0.78740157480314965" bottom="0.62992125984251968" header="0.51181102362204722" footer="0.27559055118110237"/>
  <pageSetup paperSize="9" scale="65" orientation="portrait" r:id="rId1"/>
  <headerFooter differentFirst="1" alignWithMargins="0">
    <oddHeader xml:space="preserve">&amp;C&amp;"Times New Roman,курсив"&amp;14&amp;P&amp;R&amp;"Times New Roman,курсив"&amp;16Продовження додатка  
      </oddHeader>
  </headerFooter>
  <rowBreaks count="1" manualBreakCount="1">
    <brk id="136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додаток зі змінами</vt:lpstr>
      <vt:lpstr>'додаток зі змінами'!Заголовки_для_печати</vt:lpstr>
      <vt:lpstr>'додаток зі змінами'!Область_печати</vt:lpstr>
    </vt:vector>
  </TitlesOfParts>
  <Company>OEM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org301</cp:lastModifiedBy>
  <cp:lastPrinted>2019-09-18T09:29:25Z</cp:lastPrinted>
  <dcterms:created xsi:type="dcterms:W3CDTF">2005-04-08T06:14:05Z</dcterms:created>
  <dcterms:modified xsi:type="dcterms:W3CDTF">2019-09-24T07:54:27Z</dcterms:modified>
</cp:coreProperties>
</file>