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0" windowWidth="12570" windowHeight="8970" tabRatio="602"/>
  </bookViews>
  <sheets>
    <sheet name="додаток" sheetId="4" r:id="rId1"/>
  </sheets>
  <definedNames>
    <definedName name="_xlnm.Print_Titles" localSheetId="0">додаток!$9:$9</definedName>
    <definedName name="_xlnm.Print_Area" localSheetId="0">додаток!$A$1:$G$137</definedName>
  </definedNames>
  <calcPr calcId="145621"/>
</workbook>
</file>

<file path=xl/calcChain.xml><?xml version="1.0" encoding="utf-8"?>
<calcChain xmlns="http://schemas.openxmlformats.org/spreadsheetml/2006/main">
  <c r="D135" i="4" l="1"/>
  <c r="E72" i="4"/>
  <c r="E17" i="4"/>
  <c r="D108" i="4"/>
  <c r="F53" i="4"/>
  <c r="G56" i="4"/>
  <c r="G54" i="4"/>
  <c r="D17" i="4"/>
  <c r="G19" i="4"/>
  <c r="F134" i="4" l="1"/>
  <c r="E129" i="4"/>
  <c r="E32" i="4"/>
  <c r="E31" i="4"/>
  <c r="E30" i="4"/>
  <c r="E29" i="4"/>
  <c r="E89" i="4"/>
  <c r="E93" i="4"/>
  <c r="F93" i="4"/>
  <c r="F89" i="4"/>
  <c r="F32" i="4"/>
  <c r="F31" i="4"/>
  <c r="F30" i="4"/>
  <c r="F29" i="4"/>
  <c r="F35" i="4"/>
  <c r="D36" i="4"/>
  <c r="D35" i="4"/>
  <c r="D34" i="4"/>
  <c r="F87" i="4"/>
  <c r="D129" i="4" l="1"/>
  <c r="F117" i="4"/>
  <c r="G123" i="4"/>
  <c r="F122" i="4"/>
  <c r="E122" i="4"/>
  <c r="D122" i="4"/>
  <c r="G122" i="4" s="1"/>
  <c r="F126" i="4"/>
  <c r="G126" i="4" s="1"/>
  <c r="E126" i="4"/>
  <c r="G128" i="4"/>
  <c r="F127" i="4"/>
  <c r="F125" i="4" s="1"/>
  <c r="F124" i="4" s="1"/>
  <c r="E127" i="4"/>
  <c r="E125" i="4" s="1"/>
  <c r="D127" i="4"/>
  <c r="D124" i="4"/>
  <c r="G119" i="4"/>
  <c r="F67" i="4"/>
  <c r="G62" i="4"/>
  <c r="G125" i="4" l="1"/>
  <c r="E124" i="4"/>
  <c r="G124" i="4"/>
  <c r="G127" i="4"/>
  <c r="F70" i="4" l="1"/>
  <c r="F71" i="4"/>
  <c r="F65" i="4"/>
  <c r="G74" i="4"/>
  <c r="F74" i="4"/>
  <c r="E74" i="4"/>
  <c r="G75" i="4"/>
  <c r="F75" i="4"/>
  <c r="E75" i="4"/>
  <c r="G76" i="4"/>
  <c r="F76" i="4"/>
  <c r="E76" i="4"/>
  <c r="F81" i="4"/>
  <c r="G82" i="4"/>
  <c r="G81" i="4"/>
  <c r="G80" i="4"/>
  <c r="G79" i="4"/>
  <c r="F79" i="4"/>
  <c r="G78" i="4"/>
  <c r="G77" i="4"/>
  <c r="F77" i="4"/>
  <c r="D58" i="4" l="1"/>
  <c r="D57" i="4" s="1"/>
  <c r="D59" i="4"/>
  <c r="F58" i="4"/>
  <c r="F57" i="4" s="1"/>
  <c r="G57" i="4" l="1"/>
  <c r="G58" i="4"/>
  <c r="G59" i="4"/>
  <c r="F18" i="4"/>
  <c r="F19" i="4"/>
  <c r="G24" i="4"/>
  <c r="G25" i="4"/>
  <c r="G26" i="4"/>
  <c r="G23" i="4"/>
  <c r="G22" i="4"/>
  <c r="F22" i="4"/>
  <c r="F21" i="4"/>
  <c r="F20" i="4"/>
  <c r="F69" i="4" l="1"/>
  <c r="F68" i="4"/>
  <c r="G68" i="4" s="1"/>
  <c r="F66" i="4"/>
  <c r="G65" i="4"/>
  <c r="G66" i="4"/>
  <c r="G69" i="4"/>
  <c r="G70" i="4"/>
  <c r="G71" i="4"/>
  <c r="F63" i="4" l="1"/>
  <c r="G67" i="4"/>
  <c r="G37" i="4"/>
  <c r="D60" i="4"/>
  <c r="G63" i="4" l="1"/>
  <c r="F61" i="4"/>
  <c r="F60" i="4" s="1"/>
  <c r="G60" i="4" s="1"/>
  <c r="G61" i="4" l="1"/>
  <c r="D28" i="4"/>
  <c r="F86" i="4"/>
  <c r="F85" i="4" l="1"/>
  <c r="E85" i="4"/>
  <c r="F102" i="4" l="1"/>
  <c r="F38" i="4"/>
  <c r="F55" i="4"/>
  <c r="D73" i="4" l="1"/>
  <c r="D72" i="4"/>
  <c r="D102" i="4"/>
  <c r="D100" i="4"/>
  <c r="D99" i="4"/>
  <c r="G55" i="4" l="1"/>
  <c r="F42" i="4"/>
  <c r="G41" i="4" l="1"/>
  <c r="G109" i="4"/>
  <c r="D134" i="4"/>
  <c r="E117" i="4"/>
  <c r="E73" i="4" s="1"/>
  <c r="E135" i="4" s="1"/>
  <c r="E120" i="4"/>
  <c r="E118" i="4"/>
  <c r="D119" i="4"/>
  <c r="D121" i="4"/>
  <c r="D120" i="4" s="1"/>
  <c r="D118" i="4"/>
  <c r="D117" i="4"/>
  <c r="D116" i="4"/>
  <c r="D111" i="4"/>
  <c r="E112" i="4"/>
  <c r="E111" i="4" s="1"/>
  <c r="E134" i="4" s="1"/>
  <c r="D114" i="4"/>
  <c r="G114" i="4" s="1"/>
  <c r="D113" i="4"/>
  <c r="G113" i="4" s="1"/>
  <c r="E103" i="4"/>
  <c r="D104" i="4"/>
  <c r="G104" i="4" s="1"/>
  <c r="D101" i="4"/>
  <c r="E101" i="4"/>
  <c r="G36" i="4"/>
  <c r="F100" i="4"/>
  <c r="E100" i="4"/>
  <c r="D103" i="4"/>
  <c r="E34" i="4"/>
  <c r="E33" i="4" s="1"/>
  <c r="F96" i="4"/>
  <c r="F94" i="4"/>
  <c r="D97" i="4"/>
  <c r="D96" i="4" s="1"/>
  <c r="E96" i="4"/>
  <c r="E94" i="4"/>
  <c r="D95" i="4"/>
  <c r="G95" i="4" s="1"/>
  <c r="G97" i="4"/>
  <c r="E116" i="4" l="1"/>
  <c r="E99" i="4"/>
  <c r="E98" i="4" s="1"/>
  <c r="D94" i="4"/>
  <c r="G134" i="4"/>
  <c r="E115" i="4"/>
  <c r="E110" i="4"/>
  <c r="G121" i="4"/>
  <c r="D112" i="4"/>
  <c r="G103" i="4"/>
  <c r="G96" i="4"/>
  <c r="G94" i="4"/>
  <c r="E92" i="4" l="1"/>
  <c r="D93" i="4"/>
  <c r="G93" i="4" s="1"/>
  <c r="D92" i="4"/>
  <c r="E90" i="4"/>
  <c r="D91" i="4"/>
  <c r="D90" i="4"/>
  <c r="G91" i="4"/>
  <c r="F90" i="4"/>
  <c r="E88" i="4"/>
  <c r="D89" i="4"/>
  <c r="D88" i="4"/>
  <c r="E86" i="4"/>
  <c r="D87" i="4"/>
  <c r="G87" i="4" s="1"/>
  <c r="D86" i="4"/>
  <c r="D85" i="4"/>
  <c r="D84" i="4"/>
  <c r="D32" i="4"/>
  <c r="G32" i="4" s="1"/>
  <c r="E28" i="4"/>
  <c r="E27" i="4" s="1"/>
  <c r="D31" i="4"/>
  <c r="D30" i="4"/>
  <c r="D29" i="4"/>
  <c r="G29" i="4" s="1"/>
  <c r="E84" i="4" l="1"/>
  <c r="E83" i="4" s="1"/>
  <c r="G86" i="4"/>
  <c r="E132" i="4"/>
  <c r="E130" i="4" s="1"/>
  <c r="E133" i="4"/>
  <c r="G31" i="4"/>
  <c r="G90" i="4"/>
  <c r="G38" i="4" l="1"/>
  <c r="G35" i="4"/>
  <c r="F51" i="4"/>
  <c r="F45" i="4"/>
  <c r="F44" i="4" s="1"/>
  <c r="F48" i="4"/>
  <c r="D131" i="4"/>
  <c r="G131" i="4" s="1"/>
  <c r="G89" i="4" l="1"/>
  <c r="G85" i="4"/>
  <c r="G100" i="4"/>
  <c r="G102" i="4"/>
  <c r="F28" i="4"/>
  <c r="G28" i="4" s="1"/>
  <c r="G30" i="4"/>
  <c r="F15" i="4"/>
  <c r="G15" i="4" s="1"/>
  <c r="D16" i="4"/>
  <c r="D13" i="4"/>
  <c r="D12" i="4" s="1"/>
  <c r="D11" i="4" s="1"/>
  <c r="F14" i="4" l="1"/>
  <c r="G14" i="4" s="1"/>
  <c r="F13" i="4" l="1"/>
  <c r="F12" i="4" s="1"/>
  <c r="F11" i="4" s="1"/>
  <c r="F10" i="4" s="1"/>
  <c r="F16" i="4" s="1"/>
  <c r="G16" i="4" s="1"/>
  <c r="G11" i="4"/>
  <c r="G10" i="4" l="1"/>
  <c r="G13" i="4"/>
  <c r="G12" i="4"/>
  <c r="G21" i="4"/>
  <c r="G20" i="4"/>
  <c r="G18" i="4"/>
  <c r="F88" i="4"/>
  <c r="F50" i="4"/>
  <c r="G88" i="4" l="1"/>
  <c r="F107" i="4"/>
  <c r="G53" i="4"/>
  <c r="F34" i="4"/>
  <c r="G34" i="4" s="1"/>
  <c r="G107" i="4" l="1"/>
  <c r="F73" i="4"/>
  <c r="F112" i="4"/>
  <c r="G45" i="4"/>
  <c r="F111" i="4" l="1"/>
  <c r="G111" i="4" s="1"/>
  <c r="G112" i="4"/>
  <c r="F47" i="4"/>
  <c r="G42" i="4"/>
  <c r="G44" i="4" l="1"/>
  <c r="F43" i="4"/>
  <c r="F40" i="4" s="1"/>
  <c r="F118" i="4"/>
  <c r="F108" i="4"/>
  <c r="G48" i="4"/>
  <c r="G118" i="4" l="1"/>
  <c r="G117" i="4"/>
  <c r="F106" i="4"/>
  <c r="G106" i="4" s="1"/>
  <c r="G108" i="4"/>
  <c r="G43" i="4"/>
  <c r="G73" i="4" l="1"/>
  <c r="G51" i="4"/>
  <c r="F92" i="4" l="1"/>
  <c r="F101" i="4"/>
  <c r="F99" i="4" s="1"/>
  <c r="F98" i="4" s="1"/>
  <c r="D39" i="4"/>
  <c r="C39" i="4"/>
  <c r="D49" i="4"/>
  <c r="C49" i="4"/>
  <c r="C110" i="4"/>
  <c r="D110" i="4"/>
  <c r="D27" i="4"/>
  <c r="D33" i="4"/>
  <c r="F84" i="4" l="1"/>
  <c r="G84" i="4" s="1"/>
  <c r="G99" i="4"/>
  <c r="G101" i="4"/>
  <c r="G92" i="4"/>
  <c r="F120" i="4"/>
  <c r="F116" i="4" s="1"/>
  <c r="G40" i="4"/>
  <c r="F110" i="4"/>
  <c r="G110" i="4" s="1"/>
  <c r="G116" i="4" l="1"/>
  <c r="G120" i="4"/>
  <c r="F39" i="4"/>
  <c r="G39" i="4" s="1"/>
  <c r="G50" i="4"/>
  <c r="F49" i="4"/>
  <c r="G49" i="4" l="1"/>
  <c r="D46" i="4" l="1"/>
  <c r="G47" i="4" l="1"/>
  <c r="F46" i="4"/>
  <c r="G46" i="4" s="1"/>
  <c r="D132" i="4" l="1"/>
  <c r="D133" i="4" l="1"/>
  <c r="D130" i="4" l="1"/>
  <c r="F27" i="4" l="1"/>
  <c r="G27" i="4" l="1"/>
  <c r="D115" i="4"/>
  <c r="D105" i="4"/>
  <c r="D52" i="4"/>
  <c r="D98" i="4"/>
  <c r="G98" i="4" l="1"/>
  <c r="F52" i="4"/>
  <c r="F33" i="4"/>
  <c r="G52" i="4" l="1"/>
  <c r="F17" i="4"/>
  <c r="G33" i="4"/>
  <c r="G17" i="4"/>
  <c r="F105" i="4"/>
  <c r="F135" i="4" s="1"/>
  <c r="G135" i="4" s="1"/>
  <c r="F115" i="4"/>
  <c r="G105" i="4" l="1"/>
  <c r="F72" i="4"/>
  <c r="F129" i="4" s="1"/>
  <c r="G115" i="4"/>
  <c r="D83" i="4"/>
  <c r="F83" i="4" l="1"/>
  <c r="G83" i="4" l="1"/>
  <c r="F132" i="4"/>
  <c r="G132" i="4" s="1"/>
  <c r="G72" i="4" l="1"/>
  <c r="G129" i="4" s="1"/>
  <c r="F133" i="4"/>
  <c r="G133" i="4" s="1"/>
  <c r="F130" i="4" l="1"/>
  <c r="G130" i="4" s="1"/>
</calcChain>
</file>

<file path=xl/sharedStrings.xml><?xml version="1.0" encoding="utf-8"?>
<sst xmlns="http://schemas.openxmlformats.org/spreadsheetml/2006/main" count="220" uniqueCount="151">
  <si>
    <t>Показники бюджету</t>
  </si>
  <si>
    <t>КТКВ</t>
  </si>
  <si>
    <t>Зміни до показників</t>
  </si>
  <si>
    <t xml:space="preserve"> - профіцит за рахунок коштів, що передаються із загального фонду бюджету до бюджету розвитку (спеціального фонду)</t>
  </si>
  <si>
    <t xml:space="preserve"> - дефіцит за рахунок коштів, що передаються із загального фонду бюджету до бюджету розвитку (спеціального фонду)</t>
  </si>
  <si>
    <t>у тому числі бюджет розвитку</t>
  </si>
  <si>
    <t>Видатки та кредитування загального фонду, разом:</t>
  </si>
  <si>
    <t>Видатки та кредитування  спеціального фонду, разом:</t>
  </si>
  <si>
    <t>Джерела фінансування загального фонду, усього:</t>
  </si>
  <si>
    <t>Джерела фінансування спеціального фонду, усього:</t>
  </si>
  <si>
    <t>Управління капітального будівництва виконкому Криворізької міської ради</t>
  </si>
  <si>
    <t>Код  програмної класифікації видатків та кредитування місцевого бюджету</t>
  </si>
  <si>
    <t>Управління охорони  здоров'я виконкому Криворізької міської ради</t>
  </si>
  <si>
    <t xml:space="preserve">Багатопрофільна стаціонарна медична допомога населенню </t>
  </si>
  <si>
    <t>2010</t>
  </si>
  <si>
    <t>у тому числі видатки споживання</t>
  </si>
  <si>
    <t>Управління культури виконкому Криворізької міської ради</t>
  </si>
  <si>
    <t xml:space="preserve">            до рішення виконкому міської ради </t>
  </si>
  <si>
    <t>Видатки та кредитування загального та спеціального фондів разом:</t>
  </si>
  <si>
    <t>Код доходів, код ТПКВКМБ /
ТКВКБМС</t>
  </si>
  <si>
    <t>0600000</t>
  </si>
  <si>
    <t>0610000</t>
  </si>
  <si>
    <t>0611020</t>
  </si>
  <si>
    <t>0700000</t>
  </si>
  <si>
    <t>0710000</t>
  </si>
  <si>
    <t>0712010</t>
  </si>
  <si>
    <t>7310</t>
  </si>
  <si>
    <t>Будівництво об'єктів житлово-комунального господарства</t>
  </si>
  <si>
    <t xml:space="preserve">             Додаток</t>
  </si>
  <si>
    <t>Департамент освіти і науки виконкому Криворізької міської ради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</si>
  <si>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 самоврядування і місцевими органами виконавчої влади</t>
  </si>
  <si>
    <t>0800000</t>
  </si>
  <si>
    <t>0810000</t>
  </si>
  <si>
    <t>Департамент розвитку інфраструктури міста виконкому Криворізької міської ради</t>
  </si>
  <si>
    <t>1217310</t>
  </si>
  <si>
    <t>0712152</t>
  </si>
  <si>
    <t>2152</t>
  </si>
  <si>
    <t>Інші програми та заходи у сфері охорони здоров’я</t>
  </si>
  <si>
    <t xml:space="preserve">Проект унесення змін до показників міського бюджету міста Кривого Рогу                                 на 2020 рік </t>
  </si>
  <si>
    <t>Уточнені показники на 2020 рік</t>
  </si>
  <si>
    <t xml:space="preserve"> - дефіцит за рахунок розподілу вільного залишку коштів, що склався на рахунку загального фонду міського бюджету станом на 01.01.2020</t>
  </si>
  <si>
    <t xml:space="preserve"> - дефіцит за рахунок розподілу залишків коштів, що склалися на рахунках спеціального фонду міського бюджету станом на 01.01.2020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</si>
  <si>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</si>
  <si>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Керуюча справами виконкому</t>
  </si>
  <si>
    <t>Тетяна Мала</t>
  </si>
  <si>
    <t>9770</t>
  </si>
  <si>
    <t xml:space="preserve">Інші субвенції з місцевого бюджету, у тому числі: </t>
  </si>
  <si>
    <t>субвенція з міського бюджету районним у місті бюджетам за рахунок субвенції з обласного бюджету на виконання доручень виборців депутатами обласної ради у 2020 році</t>
  </si>
  <si>
    <t>Інспекція з благоустрою виконкому Криворізької міської ради</t>
  </si>
  <si>
    <t>видатки розвитку</t>
  </si>
  <si>
    <t>1100000</t>
  </si>
  <si>
    <t>1110000</t>
  </si>
  <si>
    <t>Департамент у справах сім'ї, молоді та спорту виконкому Криворізької  міської ради</t>
  </si>
  <si>
    <t>Департамент соціальної політики виконкому Криворізької міської рад</t>
  </si>
  <si>
    <t>Інші заходи у сфері соціального захисту і соціального забезпечення</t>
  </si>
  <si>
    <t>0813242</t>
  </si>
  <si>
    <t>3242</t>
  </si>
  <si>
    <t>1115011</t>
  </si>
  <si>
    <t>5011</t>
  </si>
  <si>
    <t>Проведення навчально-тренувальних зборів і змагань з олімпійських видів спорту</t>
  </si>
  <si>
    <t>0819770</t>
  </si>
  <si>
    <t>4060</t>
  </si>
  <si>
    <t>Забезпечення діяльності палаців i будинків культури, клубів, центрів дозвілля та iнших клубних закладів</t>
  </si>
  <si>
    <t>1517310</t>
  </si>
  <si>
    <t>1517322</t>
  </si>
  <si>
    <t>7322</t>
  </si>
  <si>
    <t>Будівництво медичних установ та закладів</t>
  </si>
  <si>
    <t>Виконавчий комітет Криворізької міської ради</t>
  </si>
  <si>
    <t>0200000</t>
  </si>
  <si>
    <t>0210000</t>
  </si>
  <si>
    <t>Керівництво і управління у відповідній сфері у містах (місті Києві), селищах, селах, об’єднаних територіальних громадах</t>
  </si>
  <si>
    <t>0210160</t>
  </si>
  <si>
    <t>0160</t>
  </si>
  <si>
    <t>у тому числі оплата праці</t>
  </si>
  <si>
    <t>у тому числі за бюджетом Центрально-Міського району в місті Кривому Розі</t>
  </si>
  <si>
    <t xml:space="preserve">Офіційні трансферти 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</si>
  <si>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</si>
  <si>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</si>
  <si>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бюджету, у тому числі на:</t>
  </si>
  <si>
    <t>Доходи загального та спеціального фондів разом:</t>
  </si>
  <si>
    <t>Доходи спеціального фонду разом:</t>
  </si>
  <si>
    <t xml:space="preserve"> - капітальні видатки для КНП «Криворізька міська лікарня №17» Криворізької міської ради</t>
  </si>
  <si>
    <t>коригування окремх показ-ників, погодже-них рішенням виконкому міської ради від 12.03.2020 №114</t>
  </si>
  <si>
    <t>зміни у квітні 2020 року</t>
  </si>
  <si>
    <t>Затверджено на 2020 рік  з урахуванням показників, погоджених  рішенням виконкому міської ради від 12.03.2020 №114</t>
  </si>
  <si>
    <t>Надання дошкільної освіти</t>
  </si>
  <si>
    <t>0611010</t>
  </si>
  <si>
    <t>1010</t>
  </si>
  <si>
    <t>0611090</t>
  </si>
  <si>
    <t>1090</t>
  </si>
  <si>
    <t>Надання позашкільної освіти закладами позашкільної освіти, заходи із позашкільної роботи з дітьми</t>
  </si>
  <si>
    <t>0615031</t>
  </si>
  <si>
    <t>5031</t>
  </si>
  <si>
    <t>Утримання та навчально-тренувальна робота комунальних дитячо-юнацьких спортивних шкіл</t>
  </si>
  <si>
    <t>0617321</t>
  </si>
  <si>
    <t>7321</t>
  </si>
  <si>
    <t>Будівництво освітніх установ та закладів</t>
  </si>
  <si>
    <t>0617520</t>
  </si>
  <si>
    <t>7520</t>
  </si>
  <si>
    <t>Реалізація Національної програми інформатизації</t>
  </si>
  <si>
    <t>Лікарсько-акушерська допомога  вагітним, породіллям та новонародженим</t>
  </si>
  <si>
    <t>0712030</t>
  </si>
  <si>
    <t>2030</t>
  </si>
  <si>
    <t>0717322</t>
  </si>
  <si>
    <t>0813241</t>
  </si>
  <si>
    <t>3241</t>
  </si>
  <si>
    <t>Забезпечення діяльності інших закладів у сфері соціального захисту і соціального забезпечення</t>
  </si>
  <si>
    <t>Інша діяльність у сфері житлово-комунального господарства</t>
  </si>
  <si>
    <t>6090</t>
  </si>
  <si>
    <t>Департамент фінансів виконкому Криворізької міської ради</t>
  </si>
  <si>
    <t>3719150</t>
  </si>
  <si>
    <t>9150</t>
  </si>
  <si>
    <t xml:space="preserve">Інші дотації з місцевого бюджету </t>
  </si>
  <si>
    <t>0712120</t>
  </si>
  <si>
    <t xml:space="preserve">Інформаційно-методичне та просвітницьке забезпечення в галузі охорони здоров'я </t>
  </si>
  <si>
    <t>Центрально-Міського району в місті Кривому Розі</t>
  </si>
  <si>
    <t>Металургійного району в місті Кривому Розі</t>
  </si>
  <si>
    <t>Покровського району  в місті Кривому Розі</t>
  </si>
  <si>
    <t xml:space="preserve">у тому числі за бюджетами районів у місті Кривий Ріг </t>
  </si>
  <si>
    <t>Інгулецького району  в місті Кривому Розі</t>
  </si>
  <si>
    <t>Тернівського району  в місті Кривому Розі</t>
  </si>
  <si>
    <t>Саксаганського району в місті Кривому Розі</t>
  </si>
  <si>
    <t>Довгинцівського району  в місті Кривому Розі</t>
  </si>
  <si>
    <t>комунальні послуги та енергоносії</t>
  </si>
  <si>
    <t>0210170</t>
  </si>
  <si>
    <t>0170</t>
  </si>
  <si>
    <t>Підвищення кваліфікації депутатів місцевих рад та посадових осіб місцевого самоврядування</t>
  </si>
  <si>
    <t>0210180</t>
  </si>
  <si>
    <t>0180</t>
  </si>
  <si>
    <t>Інша діяльність у сфері державного управління</t>
  </si>
  <si>
    <t>0217520</t>
  </si>
  <si>
    <t>0237610</t>
  </si>
  <si>
    <t>Сприяння розвитку малого та середнього підприємництва</t>
  </si>
  <si>
    <t>8110</t>
  </si>
  <si>
    <t>Управління з питань надзвичайних ситуацій та цивільного захисту населення виконавчого комітету Криворізької міської ради</t>
  </si>
  <si>
    <t>0217330</t>
  </si>
  <si>
    <t>7330</t>
  </si>
  <si>
    <t>Будівництво інших об'єктів  комунальної власності</t>
  </si>
  <si>
    <t>Заходи із запобігання та ліквідації надзвичайних ситуацій та наслідків стихійного лиха</t>
  </si>
  <si>
    <t>Резервний фонд</t>
  </si>
  <si>
    <t>Департамент регулювання містобудівної діяльності та земельних відносин виконкому Криворізької міської ради</t>
  </si>
  <si>
    <t>1617350</t>
  </si>
  <si>
    <t>7350</t>
  </si>
  <si>
    <t>Розроблення схем планування та забудови територій (містобудівної документації)</t>
  </si>
  <si>
    <t>Будівництво споруд, установ та закладів фізичної культури і спорту</t>
  </si>
  <si>
    <t>грн</t>
  </si>
  <si>
    <t>6012</t>
  </si>
  <si>
    <t>Забезпечення діяльності з виробництва, транспортування, постачання теплової енергії</t>
  </si>
  <si>
    <t>7693</t>
  </si>
  <si>
    <t>Інші заходи, пов'язані з економічною діяльністю</t>
  </si>
  <si>
    <t xml:space="preserve">           15.04.2020 №189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</si>
</sst>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0"/>
      <name val="Arial Cyr"/>
      <charset val="204"/>
    </font>
    <font>
      <sz val="14"/>
      <name val="Arial Cyr"/>
      <family val="2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Arial Cyr"/>
      <charset val="204"/>
    </font>
    <font>
      <b/>
      <i/>
      <sz val="18"/>
      <name val="Times New Roman"/>
      <family val="1"/>
      <charset val="204"/>
    </font>
    <font>
      <i/>
      <sz val="16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i/>
      <sz val="28"/>
      <name val="Times New Roman"/>
      <family val="1"/>
      <charset val="204"/>
    </font>
    <font>
      <i/>
      <sz val="36"/>
      <name val="Times New Roman"/>
      <family val="1"/>
      <charset val="204"/>
    </font>
    <font>
      <i/>
      <sz val="40"/>
      <name val="Times New Roman"/>
      <family val="1"/>
      <charset val="204"/>
    </font>
    <font>
      <i/>
      <sz val="1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2"/>
      <name val="Arial Cyr"/>
      <charset val="204"/>
    </font>
    <font>
      <sz val="14"/>
      <color rgb="FFFF0000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0"/>
      <color rgb="FFFF0000"/>
      <name val="Arial Cyr"/>
      <charset val="204"/>
    </font>
    <font>
      <b/>
      <sz val="1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0" fillId="0" borderId="0" xfId="0" applyFill="1"/>
    <xf numFmtId="49" fontId="0" fillId="0" borderId="0" xfId="0" applyNumberFormat="1"/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Border="1"/>
    <xf numFmtId="4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0" fontId="4" fillId="0" borderId="0" xfId="0" applyFont="1" applyFill="1"/>
    <xf numFmtId="0" fontId="7" fillId="0" borderId="0" xfId="0" applyFont="1"/>
    <xf numFmtId="4" fontId="9" fillId="0" borderId="0" xfId="0" applyNumberFormat="1" applyFont="1" applyBorder="1" applyAlignment="1">
      <alignment horizontal="center" vertical="center"/>
    </xf>
    <xf numFmtId="0" fontId="10" fillId="0" borderId="0" xfId="0" applyFont="1" applyFill="1"/>
    <xf numFmtId="0" fontId="11" fillId="0" borderId="0" xfId="0" applyFont="1"/>
    <xf numFmtId="0" fontId="12" fillId="0" borderId="0" xfId="0" applyFont="1"/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49" fontId="14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4" fontId="4" fillId="0" borderId="0" xfId="0" applyNumberFormat="1" applyFont="1"/>
    <xf numFmtId="2" fontId="0" fillId="0" borderId="0" xfId="0" applyNumberFormat="1"/>
    <xf numFmtId="0" fontId="2" fillId="0" borderId="0" xfId="0" applyFont="1" applyBorder="1" applyAlignment="1">
      <alignment horizontal="center" vertical="center" wrapText="1"/>
    </xf>
    <xf numFmtId="164" fontId="0" fillId="0" borderId="0" xfId="0" applyNumberForma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4" fontId="19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/>
    </xf>
    <xf numFmtId="0" fontId="23" fillId="0" borderId="0" xfId="0" applyFont="1"/>
    <xf numFmtId="4" fontId="23" fillId="0" borderId="0" xfId="0" applyNumberFormat="1" applyFont="1"/>
    <xf numFmtId="4" fontId="0" fillId="0" borderId="0" xfId="0" applyNumberFormat="1"/>
    <xf numFmtId="0" fontId="4" fillId="0" borderId="1" xfId="0" applyFont="1" applyFill="1" applyBorder="1" applyAlignment="1">
      <alignment horizontal="left" vertical="center" wrapText="1"/>
    </xf>
    <xf numFmtId="4" fontId="0" fillId="0" borderId="0" xfId="0" applyNumberFormat="1" applyFill="1"/>
    <xf numFmtId="4" fontId="4" fillId="0" borderId="0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" fontId="25" fillId="0" borderId="0" xfId="0" applyNumberFormat="1" applyFont="1" applyFill="1" applyBorder="1" applyAlignment="1">
      <alignment horizontal="center" vertical="center"/>
    </xf>
    <xf numFmtId="0" fontId="26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49" fontId="14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3" fontId="0" fillId="0" borderId="0" xfId="0" applyNumberFormat="1" applyFill="1"/>
    <xf numFmtId="3" fontId="0" fillId="0" borderId="0" xfId="0" applyNumberFormat="1" applyFill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  <xf numFmtId="0" fontId="27" fillId="2" borderId="1" xfId="0" applyFont="1" applyFill="1" applyBorder="1"/>
    <xf numFmtId="0" fontId="5" fillId="4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3" fontId="2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/>
    <xf numFmtId="0" fontId="0" fillId="0" borderId="0" xfId="0" applyFill="1"/>
    <xf numFmtId="4" fontId="5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/>
    <xf numFmtId="0" fontId="4" fillId="0" borderId="1" xfId="0" applyFont="1" applyFill="1" applyBorder="1" applyAlignment="1">
      <alignment horizontal="left" vertical="center" wrapText="1"/>
    </xf>
    <xf numFmtId="0" fontId="0" fillId="0" borderId="0" xfId="0"/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4" fontId="0" fillId="0" borderId="0" xfId="0" applyNumberFormat="1"/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k.wikipedia.org/wiki/%D0%A2%D0%B5%D0%BF%D0%BB%D0%BE%D0%B2%D0%B0_%D0%B5%D0%BD%D0%B5%D1%80%D0%B3%D1%96%D1%8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abSelected="1" view="pageBreakPreview" zoomScale="89" zoomScaleNormal="87" zoomScaleSheetLayoutView="89" workbookViewId="0">
      <selection activeCell="A4" sqref="A4:G4"/>
    </sheetView>
  </sheetViews>
  <sheetFormatPr defaultRowHeight="12.75" x14ac:dyDescent="0.2"/>
  <cols>
    <col min="1" max="1" width="15.7109375" customWidth="1"/>
    <col min="2" max="2" width="14.7109375" customWidth="1"/>
    <col min="3" max="3" width="44.85546875" customWidth="1"/>
    <col min="4" max="4" width="18.5703125" customWidth="1"/>
    <col min="5" max="5" width="18" customWidth="1"/>
    <col min="6" max="6" width="16.5703125" customWidth="1"/>
    <col min="7" max="7" width="18.42578125" customWidth="1"/>
    <col min="8" max="8" width="20.28515625" customWidth="1"/>
    <col min="9" max="9" width="32.28515625" customWidth="1"/>
    <col min="10" max="10" width="17.7109375" bestFit="1" customWidth="1"/>
    <col min="11" max="11" width="15.28515625" customWidth="1"/>
    <col min="12" max="12" width="18.5703125" customWidth="1"/>
  </cols>
  <sheetData>
    <row r="1" spans="1:9" ht="36.75" customHeight="1" x14ac:dyDescent="0.7">
      <c r="A1" s="5"/>
      <c r="B1" s="5"/>
      <c r="C1" s="5"/>
      <c r="D1" s="29" t="s">
        <v>28</v>
      </c>
      <c r="E1" s="29"/>
      <c r="F1" s="28"/>
      <c r="G1" s="25"/>
      <c r="H1" s="17"/>
    </row>
    <row r="2" spans="1:9" ht="24.75" customHeight="1" x14ac:dyDescent="0.65">
      <c r="A2" s="5"/>
      <c r="B2" s="5"/>
      <c r="C2" s="5"/>
      <c r="D2" s="29" t="s">
        <v>17</v>
      </c>
      <c r="E2" s="29"/>
      <c r="F2" s="27"/>
      <c r="G2" s="26"/>
      <c r="H2" s="18"/>
    </row>
    <row r="3" spans="1:9" ht="18.75" customHeight="1" x14ac:dyDescent="0.3">
      <c r="A3" s="5"/>
      <c r="B3" s="5"/>
      <c r="C3" s="5"/>
      <c r="D3" s="17" t="s">
        <v>150</v>
      </c>
      <c r="E3" s="17"/>
      <c r="F3" s="17"/>
      <c r="G3" s="18"/>
      <c r="H3" s="18"/>
    </row>
    <row r="4" spans="1:9" ht="48.6" customHeight="1" x14ac:dyDescent="0.25">
      <c r="A4" s="117" t="s">
        <v>38</v>
      </c>
      <c r="B4" s="117"/>
      <c r="C4" s="118"/>
      <c r="D4" s="118"/>
      <c r="E4" s="118"/>
      <c r="F4" s="118"/>
      <c r="G4" s="118"/>
      <c r="H4" s="16"/>
      <c r="I4" s="1"/>
    </row>
    <row r="5" spans="1:9" ht="12" customHeight="1" x14ac:dyDescent="0.25">
      <c r="A5" s="15"/>
      <c r="B5" s="15"/>
      <c r="C5" s="16"/>
      <c r="D5" s="16"/>
      <c r="E5" s="16"/>
      <c r="F5" s="16"/>
      <c r="G5" s="16"/>
      <c r="H5" s="16"/>
      <c r="I5" s="1"/>
    </row>
    <row r="6" spans="1:9" ht="15" customHeight="1" x14ac:dyDescent="0.3">
      <c r="A6" s="5"/>
      <c r="B6" s="5"/>
      <c r="C6" s="5"/>
      <c r="D6" s="6"/>
      <c r="E6" s="6"/>
      <c r="F6" s="6"/>
      <c r="G6" s="4" t="s">
        <v>145</v>
      </c>
      <c r="H6" s="4"/>
    </row>
    <row r="7" spans="1:9" ht="26.45" customHeight="1" x14ac:dyDescent="0.2">
      <c r="A7" s="119" t="s">
        <v>11</v>
      </c>
      <c r="B7" s="119" t="s">
        <v>19</v>
      </c>
      <c r="C7" s="119" t="s">
        <v>0</v>
      </c>
      <c r="D7" s="119" t="s">
        <v>84</v>
      </c>
      <c r="E7" s="120" t="s">
        <v>2</v>
      </c>
      <c r="F7" s="121"/>
      <c r="G7" s="119" t="s">
        <v>39</v>
      </c>
      <c r="H7" s="23"/>
    </row>
    <row r="8" spans="1:9" ht="123" customHeight="1" x14ac:dyDescent="0.2">
      <c r="A8" s="119" t="s">
        <v>1</v>
      </c>
      <c r="B8" s="119"/>
      <c r="C8" s="119"/>
      <c r="D8" s="119"/>
      <c r="E8" s="68" t="s">
        <v>82</v>
      </c>
      <c r="F8" s="68" t="s">
        <v>83</v>
      </c>
      <c r="G8" s="119"/>
      <c r="H8" s="23"/>
    </row>
    <row r="9" spans="1:9" ht="18.75" customHeight="1" x14ac:dyDescent="0.2">
      <c r="A9" s="64">
        <v>1</v>
      </c>
      <c r="B9" s="64">
        <v>2</v>
      </c>
      <c r="C9" s="64">
        <v>3</v>
      </c>
      <c r="D9" s="64">
        <v>4</v>
      </c>
      <c r="E9" s="67">
        <v>5</v>
      </c>
      <c r="F9" s="64">
        <v>6</v>
      </c>
      <c r="G9" s="64">
        <v>6</v>
      </c>
      <c r="H9" s="23"/>
    </row>
    <row r="10" spans="1:9" ht="29.45" customHeight="1" x14ac:dyDescent="0.3">
      <c r="A10" s="43"/>
      <c r="B10" s="70"/>
      <c r="C10" s="44" t="s">
        <v>80</v>
      </c>
      <c r="D10" s="45">
        <v>238988278</v>
      </c>
      <c r="E10" s="45">
        <v>0</v>
      </c>
      <c r="F10" s="45">
        <f>F11</f>
        <v>95000</v>
      </c>
      <c r="G10" s="45">
        <f t="shared" ref="G10" si="0">D10+F10</f>
        <v>239083278</v>
      </c>
      <c r="H10" s="23"/>
    </row>
    <row r="11" spans="1:9" ht="31.9" customHeight="1" x14ac:dyDescent="0.3">
      <c r="A11" s="71"/>
      <c r="B11" s="72">
        <v>40000000</v>
      </c>
      <c r="C11" s="73" t="s">
        <v>75</v>
      </c>
      <c r="D11" s="74">
        <f>D12</f>
        <v>30000000</v>
      </c>
      <c r="E11" s="74">
        <v>0</v>
      </c>
      <c r="F11" s="74">
        <f>F12</f>
        <v>95000</v>
      </c>
      <c r="G11" s="74">
        <f>D11+F11</f>
        <v>30095000</v>
      </c>
      <c r="H11" s="23"/>
    </row>
    <row r="12" spans="1:9" ht="30.6" customHeight="1" x14ac:dyDescent="0.3">
      <c r="A12" s="71"/>
      <c r="B12" s="72">
        <v>41000000</v>
      </c>
      <c r="C12" s="73" t="s">
        <v>76</v>
      </c>
      <c r="D12" s="74">
        <f>D13</f>
        <v>30000000</v>
      </c>
      <c r="E12" s="74">
        <v>0</v>
      </c>
      <c r="F12" s="74">
        <f>F13</f>
        <v>95000</v>
      </c>
      <c r="G12" s="74">
        <f>D12+F12</f>
        <v>30095000</v>
      </c>
      <c r="H12" s="23"/>
    </row>
    <row r="13" spans="1:9" ht="40.15" customHeight="1" x14ac:dyDescent="0.3">
      <c r="A13" s="71"/>
      <c r="B13" s="72">
        <v>41050000</v>
      </c>
      <c r="C13" s="73" t="s">
        <v>77</v>
      </c>
      <c r="D13" s="74">
        <f>D14</f>
        <v>30000000</v>
      </c>
      <c r="E13" s="74">
        <v>0</v>
      </c>
      <c r="F13" s="74">
        <f>F14</f>
        <v>95000</v>
      </c>
      <c r="G13" s="74">
        <f t="shared" ref="G13:G15" si="1">D13+F13</f>
        <v>30095000</v>
      </c>
      <c r="H13" s="23"/>
    </row>
    <row r="14" spans="1:9" ht="43.15" customHeight="1" x14ac:dyDescent="0.3">
      <c r="A14" s="71"/>
      <c r="B14" s="42">
        <v>41053900</v>
      </c>
      <c r="C14" s="35" t="s">
        <v>78</v>
      </c>
      <c r="D14" s="75">
        <v>30000000</v>
      </c>
      <c r="E14" s="75">
        <v>0</v>
      </c>
      <c r="F14" s="75">
        <f>F15</f>
        <v>95000</v>
      </c>
      <c r="G14" s="75">
        <f t="shared" si="1"/>
        <v>30095000</v>
      </c>
      <c r="H14" s="23"/>
    </row>
    <row r="15" spans="1:9" ht="59.45" customHeight="1" x14ac:dyDescent="0.3">
      <c r="A15" s="71"/>
      <c r="B15" s="42"/>
      <c r="C15" s="76" t="s">
        <v>81</v>
      </c>
      <c r="D15" s="75">
        <v>0</v>
      </c>
      <c r="E15" s="75">
        <v>0</v>
      </c>
      <c r="F15" s="75">
        <f>95000</f>
        <v>95000</v>
      </c>
      <c r="G15" s="75">
        <f t="shared" si="1"/>
        <v>95000</v>
      </c>
      <c r="H15" s="23"/>
    </row>
    <row r="16" spans="1:9" ht="36.6" customHeight="1" x14ac:dyDescent="0.3">
      <c r="A16" s="43"/>
      <c r="B16" s="70"/>
      <c r="C16" s="44" t="s">
        <v>79</v>
      </c>
      <c r="D16" s="45">
        <f>7358613099+30134348+3739098</f>
        <v>7392486545</v>
      </c>
      <c r="E16" s="45">
        <v>0</v>
      </c>
      <c r="F16" s="45">
        <f>F10</f>
        <v>95000</v>
      </c>
      <c r="G16" s="45">
        <f>D16+E16+F16</f>
        <v>7392581545</v>
      </c>
      <c r="H16" s="23"/>
    </row>
    <row r="17" spans="1:9" ht="36.6" customHeight="1" x14ac:dyDescent="0.3">
      <c r="A17" s="43"/>
      <c r="B17" s="43"/>
      <c r="C17" s="44" t="s">
        <v>6</v>
      </c>
      <c r="D17" s="45">
        <f>6245825520+778442+880596</f>
        <v>6247484558</v>
      </c>
      <c r="E17" s="45">
        <f>E18+E27+E33+E39+E46+E49+E52+E60+E57</f>
        <v>-912000</v>
      </c>
      <c r="F17" s="45">
        <f>F18+F27+F33+F39+F46+F49+F52+F60+F57</f>
        <v>8697120</v>
      </c>
      <c r="G17" s="45">
        <f>D17+E17+F17</f>
        <v>6255269678</v>
      </c>
      <c r="H17" s="31"/>
      <c r="I17" s="2"/>
    </row>
    <row r="18" spans="1:9" ht="36.6" customHeight="1" x14ac:dyDescent="0.2">
      <c r="A18" s="46" t="s">
        <v>68</v>
      </c>
      <c r="B18" s="47"/>
      <c r="C18" s="47" t="s">
        <v>67</v>
      </c>
      <c r="D18" s="48">
        <v>260441216</v>
      </c>
      <c r="E18" s="48">
        <v>0</v>
      </c>
      <c r="F18" s="48">
        <f>F19+F26</f>
        <v>-20624290</v>
      </c>
      <c r="G18" s="48">
        <f t="shared" ref="G18:G22" si="2">D18+F18</f>
        <v>239816926</v>
      </c>
      <c r="H18" s="31"/>
      <c r="I18" s="2"/>
    </row>
    <row r="19" spans="1:9" ht="36.6" customHeight="1" x14ac:dyDescent="0.2">
      <c r="A19" s="46" t="s">
        <v>69</v>
      </c>
      <c r="B19" s="47"/>
      <c r="C19" s="47" t="s">
        <v>67</v>
      </c>
      <c r="D19" s="48">
        <v>258836046</v>
      </c>
      <c r="E19" s="48">
        <v>0</v>
      </c>
      <c r="F19" s="48">
        <f>F20+F23+F24+F25</f>
        <v>-20264355</v>
      </c>
      <c r="G19" s="48">
        <f>D19+E19+F19</f>
        <v>238571691</v>
      </c>
      <c r="H19" s="31"/>
      <c r="I19" s="2"/>
    </row>
    <row r="20" spans="1:9" ht="79.900000000000006" customHeight="1" x14ac:dyDescent="0.2">
      <c r="A20" s="49" t="s">
        <v>71</v>
      </c>
      <c r="B20" s="49" t="s">
        <v>72</v>
      </c>
      <c r="C20" s="35" t="s">
        <v>70</v>
      </c>
      <c r="D20" s="50">
        <v>240667159</v>
      </c>
      <c r="E20" s="50">
        <v>0</v>
      </c>
      <c r="F20" s="50">
        <f>-18125516</f>
        <v>-18125516</v>
      </c>
      <c r="G20" s="50">
        <f t="shared" si="2"/>
        <v>222541643</v>
      </c>
      <c r="H20" s="31"/>
      <c r="I20" s="2"/>
    </row>
    <row r="21" spans="1:9" ht="25.15" customHeight="1" x14ac:dyDescent="0.2">
      <c r="A21" s="49"/>
      <c r="B21" s="49"/>
      <c r="C21" s="51" t="s">
        <v>73</v>
      </c>
      <c r="D21" s="69">
        <v>157532402</v>
      </c>
      <c r="E21" s="69">
        <v>0</v>
      </c>
      <c r="F21" s="69">
        <f>-10655000</f>
        <v>-10655000</v>
      </c>
      <c r="G21" s="69">
        <f t="shared" si="2"/>
        <v>146877402</v>
      </c>
      <c r="H21" s="31"/>
      <c r="I21" s="2"/>
    </row>
    <row r="22" spans="1:9" s="81" customFormat="1" ht="25.15" customHeight="1" x14ac:dyDescent="0.2">
      <c r="A22" s="85"/>
      <c r="B22" s="85"/>
      <c r="C22" s="51" t="s">
        <v>123</v>
      </c>
      <c r="D22" s="69">
        <v>5928300</v>
      </c>
      <c r="E22" s="69">
        <v>0</v>
      </c>
      <c r="F22" s="69">
        <f>-763116</f>
        <v>-763116</v>
      </c>
      <c r="G22" s="69">
        <f t="shared" si="2"/>
        <v>5165184</v>
      </c>
      <c r="H22" s="83"/>
      <c r="I22" s="82"/>
    </row>
    <row r="23" spans="1:9" s="81" customFormat="1" ht="56.25" x14ac:dyDescent="0.2">
      <c r="A23" s="89" t="s">
        <v>124</v>
      </c>
      <c r="B23" s="89" t="s">
        <v>125</v>
      </c>
      <c r="C23" s="88" t="s">
        <v>126</v>
      </c>
      <c r="D23" s="50">
        <v>183260</v>
      </c>
      <c r="E23" s="50">
        <v>0</v>
      </c>
      <c r="F23" s="50">
        <v>-55080</v>
      </c>
      <c r="G23" s="50">
        <f>D23+E23+F23</f>
        <v>128180</v>
      </c>
      <c r="H23" s="83"/>
      <c r="I23" s="82"/>
    </row>
    <row r="24" spans="1:9" s="81" customFormat="1" ht="37.5" x14ac:dyDescent="0.2">
      <c r="A24" s="89" t="s">
        <v>127</v>
      </c>
      <c r="B24" s="89" t="s">
        <v>128</v>
      </c>
      <c r="C24" s="88" t="s">
        <v>129</v>
      </c>
      <c r="D24" s="50">
        <v>585760</v>
      </c>
      <c r="E24" s="50">
        <v>0</v>
      </c>
      <c r="F24" s="50">
        <v>-125980</v>
      </c>
      <c r="G24" s="50">
        <f t="shared" ref="G24:G26" si="3">D24+E24+F24</f>
        <v>459780</v>
      </c>
      <c r="H24" s="83"/>
      <c r="I24" s="82"/>
    </row>
    <row r="25" spans="1:9" s="81" customFormat="1" ht="37.5" x14ac:dyDescent="0.2">
      <c r="A25" s="89" t="s">
        <v>130</v>
      </c>
      <c r="B25" s="89">
        <v>7520</v>
      </c>
      <c r="C25" s="88" t="s">
        <v>99</v>
      </c>
      <c r="D25" s="50">
        <v>6626218</v>
      </c>
      <c r="E25" s="50">
        <v>0</v>
      </c>
      <c r="F25" s="50">
        <v>-1957779</v>
      </c>
      <c r="G25" s="50">
        <f t="shared" si="3"/>
        <v>4668439</v>
      </c>
      <c r="H25" s="83"/>
      <c r="I25" s="82"/>
    </row>
    <row r="26" spans="1:9" s="81" customFormat="1" ht="37.5" x14ac:dyDescent="0.2">
      <c r="A26" s="97" t="s">
        <v>131</v>
      </c>
      <c r="B26" s="95">
        <v>7610</v>
      </c>
      <c r="C26" s="88" t="s">
        <v>132</v>
      </c>
      <c r="D26" s="50">
        <v>1605170</v>
      </c>
      <c r="E26" s="50">
        <v>0</v>
      </c>
      <c r="F26" s="50">
        <v>-359935</v>
      </c>
      <c r="G26" s="50">
        <f t="shared" si="3"/>
        <v>1245235</v>
      </c>
      <c r="H26" s="83"/>
      <c r="I26" s="82"/>
    </row>
    <row r="27" spans="1:9" ht="41.45" customHeight="1" x14ac:dyDescent="0.2">
      <c r="A27" s="46" t="s">
        <v>20</v>
      </c>
      <c r="B27" s="47"/>
      <c r="C27" s="47" t="s">
        <v>29</v>
      </c>
      <c r="D27" s="48">
        <f>D28</f>
        <v>2733005654</v>
      </c>
      <c r="E27" s="48">
        <f>E28</f>
        <v>460000</v>
      </c>
      <c r="F27" s="48">
        <f>F28</f>
        <v>0</v>
      </c>
      <c r="G27" s="48">
        <f>D27+F27+E27</f>
        <v>2733465654</v>
      </c>
      <c r="H27" s="31"/>
      <c r="I27" s="2"/>
    </row>
    <row r="28" spans="1:9" ht="42" customHeight="1" x14ac:dyDescent="0.2">
      <c r="A28" s="46" t="s">
        <v>21</v>
      </c>
      <c r="B28" s="47"/>
      <c r="C28" s="47" t="s">
        <v>29</v>
      </c>
      <c r="D28" s="48">
        <f>2733497058-491404</f>
        <v>2733005654</v>
      </c>
      <c r="E28" s="48">
        <f>SUM(E29:E32)</f>
        <v>460000</v>
      </c>
      <c r="F28" s="48">
        <f>SUM(F29:F32)</f>
        <v>0</v>
      </c>
      <c r="G28" s="48">
        <f>D28+E28+F28</f>
        <v>2733465654</v>
      </c>
      <c r="H28" s="31"/>
      <c r="I28" s="2"/>
    </row>
    <row r="29" spans="1:9" ht="30" customHeight="1" x14ac:dyDescent="0.2">
      <c r="A29" s="49" t="s">
        <v>86</v>
      </c>
      <c r="B29" s="49" t="s">
        <v>87</v>
      </c>
      <c r="C29" s="35" t="s">
        <v>85</v>
      </c>
      <c r="D29" s="50">
        <f>866238774-62000</f>
        <v>866176774</v>
      </c>
      <c r="E29" s="50">
        <f>62000+18000</f>
        <v>80000</v>
      </c>
      <c r="F29" s="50">
        <f>18000-18000</f>
        <v>0</v>
      </c>
      <c r="G29" s="50">
        <f>D29+E29+F29</f>
        <v>866256774</v>
      </c>
      <c r="H29" s="31"/>
      <c r="I29" s="2"/>
    </row>
    <row r="30" spans="1:9" ht="76.150000000000006" customHeight="1" x14ac:dyDescent="0.2">
      <c r="A30" s="49" t="s">
        <v>22</v>
      </c>
      <c r="B30" s="49">
        <v>1020</v>
      </c>
      <c r="C30" s="35" t="s">
        <v>42</v>
      </c>
      <c r="D30" s="50">
        <f>1465017309-489779</f>
        <v>1464527530</v>
      </c>
      <c r="E30" s="50">
        <f>489779-170085+60306</f>
        <v>380000</v>
      </c>
      <c r="F30" s="50">
        <f>-109779+170085-60306</f>
        <v>0</v>
      </c>
      <c r="G30" s="50">
        <f t="shared" ref="G30:G31" si="4">D30+E30+F30</f>
        <v>1464907530</v>
      </c>
      <c r="H30" s="7"/>
      <c r="I30" s="7"/>
    </row>
    <row r="31" spans="1:9" ht="58.15" customHeight="1" x14ac:dyDescent="0.2">
      <c r="A31" s="49" t="s">
        <v>88</v>
      </c>
      <c r="B31" s="49" t="s">
        <v>89</v>
      </c>
      <c r="C31" s="35" t="s">
        <v>90</v>
      </c>
      <c r="D31" s="50">
        <f>151232076+42390</f>
        <v>151274466</v>
      </c>
      <c r="E31" s="50">
        <f>-42390+42390</f>
        <v>0</v>
      </c>
      <c r="F31" s="50">
        <f>42390-42390</f>
        <v>0</v>
      </c>
      <c r="G31" s="50">
        <f t="shared" si="4"/>
        <v>151274466</v>
      </c>
      <c r="H31" s="38"/>
      <c r="I31" s="7"/>
    </row>
    <row r="32" spans="1:9" ht="63.6" customHeight="1" x14ac:dyDescent="0.2">
      <c r="A32" s="49" t="s">
        <v>91</v>
      </c>
      <c r="B32" s="49" t="s">
        <v>92</v>
      </c>
      <c r="C32" s="35" t="s">
        <v>93</v>
      </c>
      <c r="D32" s="50">
        <f>114299605+17985</f>
        <v>114317590</v>
      </c>
      <c r="E32" s="50">
        <f>-17985+17985</f>
        <v>0</v>
      </c>
      <c r="F32" s="50">
        <f>17985-17985</f>
        <v>0</v>
      </c>
      <c r="G32" s="50">
        <f t="shared" ref="G32" si="5">D32+E32+F32</f>
        <v>114317590</v>
      </c>
      <c r="H32" s="38"/>
      <c r="I32" s="7"/>
    </row>
    <row r="33" spans="1:10" ht="46.15" customHeight="1" x14ac:dyDescent="0.2">
      <c r="A33" s="46" t="s">
        <v>23</v>
      </c>
      <c r="B33" s="47"/>
      <c r="C33" s="47" t="s">
        <v>12</v>
      </c>
      <c r="D33" s="48">
        <f>D34</f>
        <v>414457999</v>
      </c>
      <c r="E33" s="48">
        <f>E34</f>
        <v>-1372000</v>
      </c>
      <c r="F33" s="48">
        <f>F34</f>
        <v>-160300</v>
      </c>
      <c r="G33" s="48">
        <f>D33+E33+F33</f>
        <v>412925699</v>
      </c>
      <c r="H33" s="31"/>
      <c r="I33" s="2"/>
    </row>
    <row r="34" spans="1:10" ht="45.6" customHeight="1" x14ac:dyDescent="0.2">
      <c r="A34" s="46" t="s">
        <v>24</v>
      </c>
      <c r="B34" s="47"/>
      <c r="C34" s="47" t="s">
        <v>12</v>
      </c>
      <c r="D34" s="48">
        <f>413085999+1372000</f>
        <v>414457999</v>
      </c>
      <c r="E34" s="48">
        <f>SUM(E35:E38)</f>
        <v>-1372000</v>
      </c>
      <c r="F34" s="48">
        <f>SUM(F35:F38)</f>
        <v>-160300</v>
      </c>
      <c r="G34" s="48">
        <f>D34+E34+F34</f>
        <v>412925699</v>
      </c>
      <c r="H34" s="38"/>
      <c r="I34" s="38"/>
    </row>
    <row r="35" spans="1:10" ht="40.15" customHeight="1" x14ac:dyDescent="0.2">
      <c r="A35" s="49" t="s">
        <v>25</v>
      </c>
      <c r="B35" s="49" t="s">
        <v>14</v>
      </c>
      <c r="C35" s="35" t="s">
        <v>13</v>
      </c>
      <c r="D35" s="50">
        <f>261465875+1172000</f>
        <v>262637875</v>
      </c>
      <c r="E35" s="50">
        <v>-1172000</v>
      </c>
      <c r="F35" s="50">
        <f>50000+74700</f>
        <v>124700</v>
      </c>
      <c r="G35" s="50">
        <f>D35+E35+F35</f>
        <v>261590575</v>
      </c>
      <c r="H35" s="37"/>
      <c r="I35" s="37"/>
      <c r="J35" s="34"/>
    </row>
    <row r="36" spans="1:10" ht="57" customHeight="1" x14ac:dyDescent="0.2">
      <c r="A36" s="49" t="s">
        <v>101</v>
      </c>
      <c r="B36" s="49" t="s">
        <v>102</v>
      </c>
      <c r="C36" s="35" t="s">
        <v>100</v>
      </c>
      <c r="D36" s="50">
        <f>26745140+200000</f>
        <v>26945140</v>
      </c>
      <c r="E36" s="50">
        <v>-200000</v>
      </c>
      <c r="F36" s="50">
        <v>0</v>
      </c>
      <c r="G36" s="50">
        <f t="shared" ref="G36:G38" si="6">D36+E36+F36</f>
        <v>26745140</v>
      </c>
      <c r="H36" s="37"/>
      <c r="I36" s="37"/>
      <c r="J36" s="34"/>
    </row>
    <row r="37" spans="1:10" ht="57" customHeight="1" x14ac:dyDescent="0.2">
      <c r="A37" s="79" t="s">
        <v>113</v>
      </c>
      <c r="B37" s="78">
        <v>2120</v>
      </c>
      <c r="C37" s="80" t="s">
        <v>114</v>
      </c>
      <c r="D37" s="87">
        <v>3325550</v>
      </c>
      <c r="E37" s="50">
        <v>0</v>
      </c>
      <c r="F37" s="50">
        <v>199900</v>
      </c>
      <c r="G37" s="50">
        <f t="shared" si="6"/>
        <v>3525450</v>
      </c>
      <c r="H37" s="37"/>
      <c r="I37" s="37"/>
      <c r="J37" s="34"/>
    </row>
    <row r="38" spans="1:10" ht="41.45" customHeight="1" x14ac:dyDescent="0.2">
      <c r="A38" s="49" t="s">
        <v>35</v>
      </c>
      <c r="B38" s="49" t="s">
        <v>36</v>
      </c>
      <c r="C38" s="35" t="s">
        <v>37</v>
      </c>
      <c r="D38" s="50">
        <v>17180041</v>
      </c>
      <c r="E38" s="50">
        <v>0</v>
      </c>
      <c r="F38" s="50">
        <f>-382200-74700-28000</f>
        <v>-484900</v>
      </c>
      <c r="G38" s="50">
        <f t="shared" si="6"/>
        <v>16695141</v>
      </c>
      <c r="H38" s="37"/>
      <c r="I38" s="37"/>
    </row>
    <row r="39" spans="1:10" ht="45" customHeight="1" x14ac:dyDescent="0.2">
      <c r="A39" s="46" t="s">
        <v>31</v>
      </c>
      <c r="B39" s="47"/>
      <c r="C39" s="47" t="str">
        <f>C40</f>
        <v>Департамент соціальної політики виконкому Криворізької міської рад</v>
      </c>
      <c r="D39" s="48">
        <f>D40</f>
        <v>424554489</v>
      </c>
      <c r="E39" s="48">
        <v>0</v>
      </c>
      <c r="F39" s="48">
        <f>F40</f>
        <v>2025000</v>
      </c>
      <c r="G39" s="48">
        <f t="shared" ref="G39:G41" si="7">D39+F39</f>
        <v>426579489</v>
      </c>
      <c r="H39" s="37"/>
      <c r="I39" s="37"/>
    </row>
    <row r="40" spans="1:10" ht="45" customHeight="1" x14ac:dyDescent="0.2">
      <c r="A40" s="46" t="s">
        <v>32</v>
      </c>
      <c r="B40" s="47"/>
      <c r="C40" s="47" t="s">
        <v>53</v>
      </c>
      <c r="D40" s="48">
        <v>424554489</v>
      </c>
      <c r="E40" s="48">
        <v>0</v>
      </c>
      <c r="F40" s="48">
        <f>SUM(F41:F43)</f>
        <v>2025000</v>
      </c>
      <c r="G40" s="48">
        <f t="shared" si="7"/>
        <v>426579489</v>
      </c>
      <c r="H40" s="37"/>
      <c r="I40" s="37"/>
    </row>
    <row r="41" spans="1:10" ht="59.45" customHeight="1" x14ac:dyDescent="0.2">
      <c r="A41" s="49" t="s">
        <v>104</v>
      </c>
      <c r="B41" s="49" t="s">
        <v>105</v>
      </c>
      <c r="C41" s="35" t="s">
        <v>106</v>
      </c>
      <c r="D41" s="50">
        <v>15067724</v>
      </c>
      <c r="E41" s="50">
        <v>0</v>
      </c>
      <c r="F41" s="50">
        <v>2000000</v>
      </c>
      <c r="G41" s="50">
        <f t="shared" si="7"/>
        <v>17067724</v>
      </c>
      <c r="H41" s="37"/>
      <c r="I41" s="37"/>
    </row>
    <row r="42" spans="1:10" ht="45" customHeight="1" x14ac:dyDescent="0.2">
      <c r="A42" s="49" t="s">
        <v>55</v>
      </c>
      <c r="B42" s="49" t="s">
        <v>56</v>
      </c>
      <c r="C42" s="35" t="s">
        <v>54</v>
      </c>
      <c r="D42" s="50">
        <v>148232037</v>
      </c>
      <c r="E42" s="50">
        <v>0</v>
      </c>
      <c r="F42" s="50">
        <f>-50000+25000</f>
        <v>-25000</v>
      </c>
      <c r="G42" s="50">
        <f t="shared" ref="G42:G45" si="8">D42+F42</f>
        <v>148207037</v>
      </c>
      <c r="H42" s="37"/>
      <c r="I42" s="37"/>
    </row>
    <row r="43" spans="1:10" ht="41.45" customHeight="1" x14ac:dyDescent="0.2">
      <c r="A43" s="49" t="s">
        <v>60</v>
      </c>
      <c r="B43" s="49" t="s">
        <v>45</v>
      </c>
      <c r="C43" s="35" t="s">
        <v>46</v>
      </c>
      <c r="D43" s="50">
        <v>135564</v>
      </c>
      <c r="E43" s="50">
        <v>0</v>
      </c>
      <c r="F43" s="50">
        <f>F44</f>
        <v>50000</v>
      </c>
      <c r="G43" s="50">
        <f t="shared" si="8"/>
        <v>185564</v>
      </c>
      <c r="H43" s="37"/>
      <c r="I43" s="37"/>
    </row>
    <row r="44" spans="1:10" ht="117.6" customHeight="1" x14ac:dyDescent="0.2">
      <c r="A44" s="49"/>
      <c r="B44" s="49"/>
      <c r="C44" s="53" t="s">
        <v>47</v>
      </c>
      <c r="D44" s="54">
        <v>50000</v>
      </c>
      <c r="E44" s="54">
        <v>0</v>
      </c>
      <c r="F44" s="54">
        <f>F45</f>
        <v>50000</v>
      </c>
      <c r="G44" s="54">
        <f t="shared" si="8"/>
        <v>100000</v>
      </c>
      <c r="H44" s="37"/>
      <c r="I44" s="37"/>
    </row>
    <row r="45" spans="1:10" ht="53.45" customHeight="1" x14ac:dyDescent="0.2">
      <c r="A45" s="49"/>
      <c r="B45" s="49"/>
      <c r="C45" s="53" t="s">
        <v>74</v>
      </c>
      <c r="D45" s="54">
        <v>0</v>
      </c>
      <c r="E45" s="54">
        <v>0</v>
      </c>
      <c r="F45" s="54">
        <f>50000</f>
        <v>50000</v>
      </c>
      <c r="G45" s="54">
        <f t="shared" si="8"/>
        <v>50000</v>
      </c>
      <c r="H45" s="37"/>
      <c r="I45" s="37"/>
    </row>
    <row r="46" spans="1:10" ht="46.15" customHeight="1" x14ac:dyDescent="0.2">
      <c r="A46" s="52">
        <v>1000000</v>
      </c>
      <c r="B46" s="47"/>
      <c r="C46" s="47" t="s">
        <v>16</v>
      </c>
      <c r="D46" s="48">
        <f>D47</f>
        <v>270863060</v>
      </c>
      <c r="E46" s="48">
        <v>0</v>
      </c>
      <c r="F46" s="48">
        <f>F47</f>
        <v>69960</v>
      </c>
      <c r="G46" s="48">
        <f t="shared" ref="G46:G47" si="9">D46+F46</f>
        <v>270933020</v>
      </c>
      <c r="H46" s="38"/>
      <c r="I46" s="2"/>
    </row>
    <row r="47" spans="1:10" ht="43.15" customHeight="1" x14ac:dyDescent="0.2">
      <c r="A47" s="52">
        <v>1010000</v>
      </c>
      <c r="B47" s="47"/>
      <c r="C47" s="47" t="s">
        <v>16</v>
      </c>
      <c r="D47" s="48">
        <v>270863060</v>
      </c>
      <c r="E47" s="48">
        <v>0</v>
      </c>
      <c r="F47" s="48">
        <f>SUM(F48:F48)</f>
        <v>69960</v>
      </c>
      <c r="G47" s="48">
        <f t="shared" si="9"/>
        <v>270933020</v>
      </c>
      <c r="H47" s="38"/>
      <c r="I47" s="2"/>
    </row>
    <row r="48" spans="1:10" ht="64.900000000000006" customHeight="1" x14ac:dyDescent="0.2">
      <c r="A48" s="42">
        <v>1014060</v>
      </c>
      <c r="B48" s="49" t="s">
        <v>61</v>
      </c>
      <c r="C48" s="35" t="s">
        <v>62</v>
      </c>
      <c r="D48" s="50">
        <v>49463406</v>
      </c>
      <c r="E48" s="50">
        <v>0</v>
      </c>
      <c r="F48" s="50">
        <f>21450+48510</f>
        <v>69960</v>
      </c>
      <c r="G48" s="50">
        <f>D48+F48</f>
        <v>49533366</v>
      </c>
      <c r="H48" s="38"/>
      <c r="I48" s="2"/>
    </row>
    <row r="49" spans="1:10" ht="60" customHeight="1" x14ac:dyDescent="0.2">
      <c r="A49" s="46" t="s">
        <v>50</v>
      </c>
      <c r="B49" s="47"/>
      <c r="C49" s="47" t="str">
        <f>C50</f>
        <v>Департамент у справах сім'ї, молоді та спорту виконкому Криворізької  міської ради</v>
      </c>
      <c r="D49" s="48">
        <f>D50</f>
        <v>30264950</v>
      </c>
      <c r="E49" s="48">
        <v>0</v>
      </c>
      <c r="F49" s="48">
        <f>F50</f>
        <v>-50000</v>
      </c>
      <c r="G49" s="48">
        <f t="shared" ref="G49:G50" si="10">D49+F49</f>
        <v>30214950</v>
      </c>
      <c r="H49" s="38"/>
      <c r="I49" s="2"/>
    </row>
    <row r="50" spans="1:10" ht="63.6" customHeight="1" x14ac:dyDescent="0.2">
      <c r="A50" s="46" t="s">
        <v>51</v>
      </c>
      <c r="B50" s="47"/>
      <c r="C50" s="47" t="s">
        <v>52</v>
      </c>
      <c r="D50" s="48">
        <v>30264950</v>
      </c>
      <c r="E50" s="48">
        <v>0</v>
      </c>
      <c r="F50" s="48">
        <f>SUM(F51:F51)</f>
        <v>-50000</v>
      </c>
      <c r="G50" s="48">
        <f t="shared" si="10"/>
        <v>30214950</v>
      </c>
      <c r="H50" s="38"/>
      <c r="I50" s="2"/>
    </row>
    <row r="51" spans="1:10" ht="63.6" customHeight="1" x14ac:dyDescent="0.2">
      <c r="A51" s="49" t="s">
        <v>57</v>
      </c>
      <c r="B51" s="49" t="s">
        <v>58</v>
      </c>
      <c r="C51" s="35" t="s">
        <v>59</v>
      </c>
      <c r="D51" s="50">
        <v>750760</v>
      </c>
      <c r="E51" s="50">
        <v>0</v>
      </c>
      <c r="F51" s="50">
        <f>-50000</f>
        <v>-50000</v>
      </c>
      <c r="G51" s="50">
        <f t="shared" ref="G51" si="11">D51+F51</f>
        <v>700760</v>
      </c>
      <c r="H51" s="38"/>
      <c r="I51" s="2"/>
    </row>
    <row r="52" spans="1:10" ht="64.150000000000006" customHeight="1" x14ac:dyDescent="0.2">
      <c r="A52" s="52">
        <v>1200000</v>
      </c>
      <c r="B52" s="47"/>
      <c r="C52" s="47" t="s">
        <v>33</v>
      </c>
      <c r="D52" s="48">
        <f>D53</f>
        <v>830888093</v>
      </c>
      <c r="E52" s="48">
        <v>0</v>
      </c>
      <c r="F52" s="48">
        <f>F53</f>
        <v>1126140</v>
      </c>
      <c r="G52" s="48">
        <f>D52+E52+F52</f>
        <v>832014233</v>
      </c>
      <c r="H52" s="31"/>
      <c r="I52" s="2"/>
    </row>
    <row r="53" spans="1:10" ht="59.45" customHeight="1" x14ac:dyDescent="0.2">
      <c r="A53" s="52">
        <v>1210000</v>
      </c>
      <c r="B53" s="47"/>
      <c r="C53" s="47" t="s">
        <v>33</v>
      </c>
      <c r="D53" s="48">
        <v>830888093</v>
      </c>
      <c r="E53" s="48">
        <v>0</v>
      </c>
      <c r="F53" s="48">
        <f>F55+F54+F56</f>
        <v>1126140</v>
      </c>
      <c r="G53" s="48">
        <f t="shared" ref="G53" si="12">D53+E53+F53</f>
        <v>832014233</v>
      </c>
      <c r="H53" s="38"/>
      <c r="I53" s="2"/>
      <c r="J53" s="34"/>
    </row>
    <row r="54" spans="1:10" s="111" customFormat="1" ht="59.45" customHeight="1" x14ac:dyDescent="0.2">
      <c r="A54" s="98">
        <v>1216012</v>
      </c>
      <c r="B54" s="113" t="s">
        <v>146</v>
      </c>
      <c r="C54" s="112" t="s">
        <v>147</v>
      </c>
      <c r="D54" s="50">
        <v>25000000</v>
      </c>
      <c r="E54" s="50">
        <v>0</v>
      </c>
      <c r="F54" s="50">
        <v>1000000</v>
      </c>
      <c r="G54" s="50">
        <f>D54+E54+F54</f>
        <v>26000000</v>
      </c>
      <c r="H54" s="38"/>
      <c r="I54" s="100"/>
      <c r="J54" s="115"/>
    </row>
    <row r="55" spans="1:10" ht="39" customHeight="1" x14ac:dyDescent="0.2">
      <c r="A55" s="77">
        <v>1216090</v>
      </c>
      <c r="B55" s="49" t="s">
        <v>108</v>
      </c>
      <c r="C55" s="35" t="s">
        <v>107</v>
      </c>
      <c r="D55" s="50">
        <v>48752346</v>
      </c>
      <c r="E55" s="50">
        <v>0</v>
      </c>
      <c r="F55" s="50">
        <f>-93900-69960-10000</f>
        <v>-173860</v>
      </c>
      <c r="G55" s="50">
        <f>D55+E55+F55</f>
        <v>48578486</v>
      </c>
      <c r="H55" s="31"/>
      <c r="I55" s="2"/>
    </row>
    <row r="56" spans="1:10" s="111" customFormat="1" ht="39" customHeight="1" x14ac:dyDescent="0.2">
      <c r="A56" s="98">
        <v>1217693</v>
      </c>
      <c r="B56" s="113" t="s">
        <v>148</v>
      </c>
      <c r="C56" s="112" t="s">
        <v>149</v>
      </c>
      <c r="D56" s="50">
        <v>414000</v>
      </c>
      <c r="E56" s="50">
        <v>0</v>
      </c>
      <c r="F56" s="50">
        <v>300000</v>
      </c>
      <c r="G56" s="50">
        <f>D56+E56+F56</f>
        <v>714000</v>
      </c>
      <c r="H56" s="104"/>
      <c r="I56" s="100"/>
    </row>
    <row r="57" spans="1:10" s="90" customFormat="1" ht="86.25" customHeight="1" x14ac:dyDescent="0.2">
      <c r="A57" s="93">
        <v>2900000</v>
      </c>
      <c r="B57" s="92"/>
      <c r="C57" s="102" t="s">
        <v>134</v>
      </c>
      <c r="D57" s="48">
        <f>D58</f>
        <v>17074100</v>
      </c>
      <c r="E57" s="48">
        <v>0</v>
      </c>
      <c r="F57" s="48">
        <f>F58</f>
        <v>10000000</v>
      </c>
      <c r="G57" s="48">
        <f>D57+E57+F57</f>
        <v>27074100</v>
      </c>
      <c r="H57" s="94"/>
      <c r="I57" s="91"/>
    </row>
    <row r="58" spans="1:10" s="90" customFormat="1" ht="86.25" customHeight="1" x14ac:dyDescent="0.2">
      <c r="A58" s="93">
        <v>2910000</v>
      </c>
      <c r="B58" s="92"/>
      <c r="C58" s="102" t="s">
        <v>134</v>
      </c>
      <c r="D58" s="48">
        <f>5074100+4000000+8000000</f>
        <v>17074100</v>
      </c>
      <c r="E58" s="48">
        <v>0</v>
      </c>
      <c r="F58" s="48">
        <f>F59</f>
        <v>10000000</v>
      </c>
      <c r="G58" s="48">
        <f t="shared" ref="G58" si="13">D58+E58+F58</f>
        <v>27074100</v>
      </c>
      <c r="H58" s="94"/>
      <c r="I58" s="91"/>
    </row>
    <row r="59" spans="1:10" s="90" customFormat="1" ht="56.25" x14ac:dyDescent="0.2">
      <c r="A59" s="98">
        <v>2918110</v>
      </c>
      <c r="B59" s="97" t="s">
        <v>133</v>
      </c>
      <c r="C59" s="96" t="s">
        <v>138</v>
      </c>
      <c r="D59" s="50">
        <f>700000+4000000+8000000</f>
        <v>12700000</v>
      </c>
      <c r="E59" s="50">
        <v>0</v>
      </c>
      <c r="F59" s="50">
        <v>10000000</v>
      </c>
      <c r="G59" s="50">
        <f>D59+E59+F59</f>
        <v>22700000</v>
      </c>
      <c r="H59" s="94"/>
      <c r="I59" s="91"/>
    </row>
    <row r="60" spans="1:10" ht="39" customHeight="1" x14ac:dyDescent="0.2">
      <c r="A60" s="52">
        <v>3700000</v>
      </c>
      <c r="B60" s="52"/>
      <c r="C60" s="47" t="s">
        <v>109</v>
      </c>
      <c r="D60" s="48">
        <f>D61</f>
        <v>716814459</v>
      </c>
      <c r="E60" s="48">
        <v>0</v>
      </c>
      <c r="F60" s="48">
        <f>F61</f>
        <v>16310610</v>
      </c>
      <c r="G60" s="48">
        <f>D60+E60+F60</f>
        <v>733125069</v>
      </c>
      <c r="H60" s="31"/>
      <c r="I60" s="2"/>
    </row>
    <row r="61" spans="1:10" ht="39" customHeight="1" x14ac:dyDescent="0.2">
      <c r="A61" s="52">
        <v>3710000</v>
      </c>
      <c r="B61" s="47"/>
      <c r="C61" s="47" t="s">
        <v>109</v>
      </c>
      <c r="D61" s="48">
        <v>716814459</v>
      </c>
      <c r="E61" s="48">
        <v>0</v>
      </c>
      <c r="F61" s="48">
        <f>F63+F62</f>
        <v>16310610</v>
      </c>
      <c r="G61" s="48">
        <f t="shared" ref="G61" si="14">D61+E61+F61</f>
        <v>733125069</v>
      </c>
      <c r="H61" s="31"/>
      <c r="I61" s="2"/>
    </row>
    <row r="62" spans="1:10" s="99" customFormat="1" ht="39" customHeight="1" x14ac:dyDescent="0.2">
      <c r="A62" s="105">
        <v>3718700</v>
      </c>
      <c r="B62" s="105">
        <v>8700</v>
      </c>
      <c r="C62" s="106" t="s">
        <v>139</v>
      </c>
      <c r="D62" s="50">
        <v>26145910</v>
      </c>
      <c r="E62" s="50">
        <v>0</v>
      </c>
      <c r="F62" s="50">
        <v>30180000</v>
      </c>
      <c r="G62" s="50">
        <f>D62+E62+F62</f>
        <v>56325910</v>
      </c>
      <c r="H62" s="104"/>
      <c r="I62" s="100"/>
    </row>
    <row r="63" spans="1:10" ht="39" customHeight="1" x14ac:dyDescent="0.2">
      <c r="A63" s="49" t="s">
        <v>110</v>
      </c>
      <c r="B63" s="49" t="s">
        <v>111</v>
      </c>
      <c r="C63" s="35" t="s">
        <v>112</v>
      </c>
      <c r="D63" s="50">
        <v>333890105</v>
      </c>
      <c r="E63" s="50">
        <v>0</v>
      </c>
      <c r="F63" s="50">
        <f>SUM(F65:F71)</f>
        <v>-13869390</v>
      </c>
      <c r="G63" s="50">
        <f>D63+E63+F63</f>
        <v>320020715</v>
      </c>
      <c r="H63" s="31"/>
      <c r="I63" s="2"/>
    </row>
    <row r="64" spans="1:10" ht="34.5" customHeight="1" x14ac:dyDescent="0.2">
      <c r="A64" s="77"/>
      <c r="B64" s="49"/>
      <c r="C64" s="84" t="s">
        <v>118</v>
      </c>
      <c r="D64" s="54"/>
      <c r="E64" s="54"/>
      <c r="F64" s="54"/>
      <c r="G64" s="54"/>
      <c r="H64" s="31"/>
      <c r="I64" s="2"/>
    </row>
    <row r="65" spans="1:9" ht="39" customHeight="1" x14ac:dyDescent="0.2">
      <c r="A65" s="77"/>
      <c r="B65" s="49"/>
      <c r="C65" s="84" t="s">
        <v>115</v>
      </c>
      <c r="D65" s="54">
        <v>48918123</v>
      </c>
      <c r="E65" s="54">
        <v>0</v>
      </c>
      <c r="F65" s="54">
        <f>-1205200-2210000</f>
        <v>-3415200</v>
      </c>
      <c r="G65" s="54">
        <f>D65+E65+F65</f>
        <v>45502923</v>
      </c>
      <c r="H65" s="31"/>
      <c r="I65" s="2"/>
    </row>
    <row r="66" spans="1:9" ht="39" customHeight="1" x14ac:dyDescent="0.2">
      <c r="A66" s="77"/>
      <c r="B66" s="49"/>
      <c r="C66" s="84" t="s">
        <v>116</v>
      </c>
      <c r="D66" s="54">
        <v>40763847</v>
      </c>
      <c r="E66" s="54">
        <v>0</v>
      </c>
      <c r="F66" s="54">
        <f>-1215600</f>
        <v>-1215600</v>
      </c>
      <c r="G66" s="54">
        <f t="shared" ref="G66:G71" si="15">D66+E66+F66</f>
        <v>39548247</v>
      </c>
      <c r="H66" s="31"/>
      <c r="I66" s="2"/>
    </row>
    <row r="67" spans="1:9" ht="39" customHeight="1" x14ac:dyDescent="0.2">
      <c r="A67" s="77"/>
      <c r="B67" s="49"/>
      <c r="C67" s="84" t="s">
        <v>117</v>
      </c>
      <c r="D67" s="54">
        <v>53878985</v>
      </c>
      <c r="E67" s="54">
        <v>0</v>
      </c>
      <c r="F67" s="54">
        <f>-844590-1800000</f>
        <v>-2644590</v>
      </c>
      <c r="G67" s="54">
        <f t="shared" si="15"/>
        <v>51234395</v>
      </c>
      <c r="H67" s="31"/>
      <c r="I67" s="2"/>
    </row>
    <row r="68" spans="1:9" ht="39" customHeight="1" x14ac:dyDescent="0.2">
      <c r="A68" s="77"/>
      <c r="B68" s="49"/>
      <c r="C68" s="84" t="s">
        <v>119</v>
      </c>
      <c r="D68" s="54">
        <v>43700218</v>
      </c>
      <c r="E68" s="54">
        <v>0</v>
      </c>
      <c r="F68" s="54">
        <f>-815600</f>
        <v>-815600</v>
      </c>
      <c r="G68" s="54">
        <f t="shared" si="15"/>
        <v>42884618</v>
      </c>
      <c r="H68" s="31"/>
      <c r="I68" s="2"/>
    </row>
    <row r="69" spans="1:9" s="81" customFormat="1" ht="39" customHeight="1" x14ac:dyDescent="0.2">
      <c r="A69" s="86"/>
      <c r="B69" s="85"/>
      <c r="C69" s="84" t="s">
        <v>120</v>
      </c>
      <c r="D69" s="54">
        <v>44069496</v>
      </c>
      <c r="E69" s="54">
        <v>0</v>
      </c>
      <c r="F69" s="54">
        <f>-2027000</f>
        <v>-2027000</v>
      </c>
      <c r="G69" s="54">
        <f t="shared" si="15"/>
        <v>42042496</v>
      </c>
      <c r="H69" s="83"/>
      <c r="I69" s="82"/>
    </row>
    <row r="70" spans="1:9" ht="39" customHeight="1" x14ac:dyDescent="0.2">
      <c r="A70" s="77"/>
      <c r="B70" s="49"/>
      <c r="C70" s="84" t="s">
        <v>121</v>
      </c>
      <c r="D70" s="54">
        <v>60093837</v>
      </c>
      <c r="E70" s="54">
        <v>0</v>
      </c>
      <c r="F70" s="54">
        <f>-1899423-155577</f>
        <v>-2055000</v>
      </c>
      <c r="G70" s="54">
        <f t="shared" si="15"/>
        <v>58038837</v>
      </c>
      <c r="H70" s="31"/>
      <c r="I70" s="2"/>
    </row>
    <row r="71" spans="1:9" ht="39" customHeight="1" x14ac:dyDescent="0.2">
      <c r="A71" s="77"/>
      <c r="B71" s="49"/>
      <c r="C71" s="84" t="s">
        <v>122</v>
      </c>
      <c r="D71" s="54">
        <v>42465599</v>
      </c>
      <c r="E71" s="54">
        <v>0</v>
      </c>
      <c r="F71" s="54">
        <f>-1396400-300000</f>
        <v>-1696400</v>
      </c>
      <c r="G71" s="54">
        <f t="shared" si="15"/>
        <v>40769199</v>
      </c>
      <c r="H71" s="31"/>
      <c r="I71" s="2"/>
    </row>
    <row r="72" spans="1:9" ht="43.9" customHeight="1" x14ac:dyDescent="0.3">
      <c r="A72" s="43"/>
      <c r="B72" s="43"/>
      <c r="C72" s="44" t="s">
        <v>7</v>
      </c>
      <c r="D72" s="45">
        <f>1409466593+6429401</f>
        <v>1415895994</v>
      </c>
      <c r="E72" s="45">
        <f>E83+E98+E105+E110+E115+E74+E124</f>
        <v>-6088000</v>
      </c>
      <c r="F72" s="45">
        <f>F83+F98+F105+F110+F115+F74+F124</f>
        <v>-7102120</v>
      </c>
      <c r="G72" s="45">
        <f t="shared" ref="G72:G83" si="16">D72+E72+F72</f>
        <v>1402705874</v>
      </c>
      <c r="H72" s="7"/>
      <c r="I72" s="2"/>
    </row>
    <row r="73" spans="1:9" ht="27.6" customHeight="1" x14ac:dyDescent="0.3">
      <c r="A73" s="43"/>
      <c r="B73" s="43"/>
      <c r="C73" s="55" t="s">
        <v>5</v>
      </c>
      <c r="D73" s="56">
        <f>1193248203+6119404</f>
        <v>1199367607</v>
      </c>
      <c r="E73" s="56">
        <f>E85+E100+E107+E117+E76+E126</f>
        <v>-6088000</v>
      </c>
      <c r="F73" s="56">
        <f>F85+F100+F107+F117+F76+F126</f>
        <v>-7102120</v>
      </c>
      <c r="G73" s="56">
        <f t="shared" si="16"/>
        <v>1186177487</v>
      </c>
      <c r="H73" s="7"/>
      <c r="I73" s="2"/>
    </row>
    <row r="74" spans="1:9" s="99" customFormat="1" ht="39" x14ac:dyDescent="0.2">
      <c r="A74" s="101" t="s">
        <v>68</v>
      </c>
      <c r="B74" s="102"/>
      <c r="C74" s="102" t="s">
        <v>67</v>
      </c>
      <c r="D74" s="48">
        <v>12803221</v>
      </c>
      <c r="E74" s="48">
        <f>E75</f>
        <v>0</v>
      </c>
      <c r="F74" s="48">
        <f>F75</f>
        <v>-7886220</v>
      </c>
      <c r="G74" s="48">
        <f t="shared" si="16"/>
        <v>4917001</v>
      </c>
      <c r="H74" s="7"/>
      <c r="I74" s="100"/>
    </row>
    <row r="75" spans="1:9" s="99" customFormat="1" ht="39" x14ac:dyDescent="0.2">
      <c r="A75" s="101" t="s">
        <v>69</v>
      </c>
      <c r="B75" s="102"/>
      <c r="C75" s="102" t="s">
        <v>67</v>
      </c>
      <c r="D75" s="48">
        <v>12131327</v>
      </c>
      <c r="E75" s="48">
        <f>E77+E79+E81</f>
        <v>0</v>
      </c>
      <c r="F75" s="48">
        <f>F77+F79+F81</f>
        <v>-7886220</v>
      </c>
      <c r="G75" s="48">
        <f t="shared" si="16"/>
        <v>4245107</v>
      </c>
      <c r="H75" s="7"/>
      <c r="I75" s="100"/>
    </row>
    <row r="76" spans="1:9" s="99" customFormat="1" ht="27.6" customHeight="1" x14ac:dyDescent="0.2">
      <c r="A76" s="57"/>
      <c r="B76" s="58"/>
      <c r="C76" s="58" t="s">
        <v>5</v>
      </c>
      <c r="D76" s="59">
        <v>12058765</v>
      </c>
      <c r="E76" s="59">
        <f>E78+E80+E82</f>
        <v>0</v>
      </c>
      <c r="F76" s="59">
        <f>F78+F80+F82</f>
        <v>-7886220</v>
      </c>
      <c r="G76" s="59">
        <f t="shared" si="16"/>
        <v>4172545</v>
      </c>
      <c r="H76" s="7"/>
      <c r="I76" s="100"/>
    </row>
    <row r="77" spans="1:9" s="99" customFormat="1" ht="75" x14ac:dyDescent="0.2">
      <c r="A77" s="107" t="s">
        <v>71</v>
      </c>
      <c r="B77" s="107" t="s">
        <v>72</v>
      </c>
      <c r="C77" s="106" t="s">
        <v>70</v>
      </c>
      <c r="D77" s="50">
        <v>832562</v>
      </c>
      <c r="E77" s="50">
        <v>0</v>
      </c>
      <c r="F77" s="50">
        <f>F78</f>
        <v>-702700</v>
      </c>
      <c r="G77" s="50">
        <f t="shared" si="16"/>
        <v>129862</v>
      </c>
      <c r="H77" s="7"/>
      <c r="I77" s="100"/>
    </row>
    <row r="78" spans="1:9" s="99" customFormat="1" ht="27.6" customHeight="1" x14ac:dyDescent="0.2">
      <c r="A78" s="60"/>
      <c r="B78" s="60"/>
      <c r="C78" s="51" t="s">
        <v>5</v>
      </c>
      <c r="D78" s="54">
        <v>760000</v>
      </c>
      <c r="E78" s="54">
        <v>0</v>
      </c>
      <c r="F78" s="54">
        <v>-702700</v>
      </c>
      <c r="G78" s="54">
        <f t="shared" si="16"/>
        <v>57300</v>
      </c>
      <c r="H78" s="7"/>
      <c r="I78" s="100"/>
    </row>
    <row r="79" spans="1:9" s="99" customFormat="1" ht="37.5" x14ac:dyDescent="0.2">
      <c r="A79" s="107" t="s">
        <v>135</v>
      </c>
      <c r="B79" s="107" t="s">
        <v>136</v>
      </c>
      <c r="C79" s="106" t="s">
        <v>137</v>
      </c>
      <c r="D79" s="50">
        <v>2671140</v>
      </c>
      <c r="E79" s="50">
        <v>0</v>
      </c>
      <c r="F79" s="50">
        <f>F80</f>
        <v>-2561020</v>
      </c>
      <c r="G79" s="50">
        <f t="shared" si="16"/>
        <v>110120</v>
      </c>
      <c r="H79" s="7"/>
      <c r="I79" s="100"/>
    </row>
    <row r="80" spans="1:9" s="99" customFormat="1" ht="27.6" customHeight="1" x14ac:dyDescent="0.2">
      <c r="A80" s="60"/>
      <c r="B80" s="60"/>
      <c r="C80" s="51" t="s">
        <v>5</v>
      </c>
      <c r="D80" s="54">
        <v>2671140</v>
      </c>
      <c r="E80" s="54">
        <v>0</v>
      </c>
      <c r="F80" s="54">
        <v>-2561020</v>
      </c>
      <c r="G80" s="54">
        <f t="shared" si="16"/>
        <v>110120</v>
      </c>
      <c r="H80" s="7"/>
      <c r="I80" s="100"/>
    </row>
    <row r="81" spans="1:9" s="99" customFormat="1" ht="37.5" x14ac:dyDescent="0.2">
      <c r="A81" s="107" t="s">
        <v>130</v>
      </c>
      <c r="B81" s="107">
        <v>7520</v>
      </c>
      <c r="C81" s="106" t="s">
        <v>99</v>
      </c>
      <c r="D81" s="50">
        <v>6567500</v>
      </c>
      <c r="E81" s="50">
        <v>0</v>
      </c>
      <c r="F81" s="50">
        <f>F82</f>
        <v>-4622500</v>
      </c>
      <c r="G81" s="50">
        <f t="shared" si="16"/>
        <v>1945000</v>
      </c>
      <c r="H81" s="7"/>
      <c r="I81" s="100"/>
    </row>
    <row r="82" spans="1:9" s="99" customFormat="1" ht="27.6" customHeight="1" x14ac:dyDescent="0.2">
      <c r="A82" s="60"/>
      <c r="B82" s="60"/>
      <c r="C82" s="51" t="s">
        <v>5</v>
      </c>
      <c r="D82" s="54">
        <v>6567500</v>
      </c>
      <c r="E82" s="54">
        <v>0</v>
      </c>
      <c r="F82" s="54">
        <v>-4622500</v>
      </c>
      <c r="G82" s="54">
        <f t="shared" si="16"/>
        <v>1945000</v>
      </c>
      <c r="H82" s="7"/>
      <c r="I82" s="100"/>
    </row>
    <row r="83" spans="1:9" ht="46.9" customHeight="1" x14ac:dyDescent="0.2">
      <c r="A83" s="46" t="s">
        <v>20</v>
      </c>
      <c r="B83" s="47"/>
      <c r="C83" s="47" t="s">
        <v>29</v>
      </c>
      <c r="D83" s="48">
        <f>D84</f>
        <v>272700882</v>
      </c>
      <c r="E83" s="48">
        <f>E84</f>
        <v>-460000</v>
      </c>
      <c r="F83" s="48">
        <f>F84</f>
        <v>103900</v>
      </c>
      <c r="G83" s="48">
        <f t="shared" si="16"/>
        <v>272344782</v>
      </c>
      <c r="H83" s="7"/>
      <c r="I83" s="7"/>
    </row>
    <row r="84" spans="1:9" ht="41.45" customHeight="1" x14ac:dyDescent="0.2">
      <c r="A84" s="46" t="s">
        <v>21</v>
      </c>
      <c r="B84" s="47"/>
      <c r="C84" s="47" t="s">
        <v>29</v>
      </c>
      <c r="D84" s="48">
        <f>272209478+491404</f>
        <v>272700882</v>
      </c>
      <c r="E84" s="48">
        <f>E86+E88+E90+E92+E94+E96</f>
        <v>-460000</v>
      </c>
      <c r="F84" s="48">
        <f>F86+F88+F90+F92+F94+F96</f>
        <v>103900</v>
      </c>
      <c r="G84" s="48">
        <f t="shared" ref="G84:G85" si="17">D84+E84+F84</f>
        <v>272344782</v>
      </c>
      <c r="H84" s="7"/>
      <c r="I84" s="7"/>
    </row>
    <row r="85" spans="1:9" ht="27.6" customHeight="1" x14ac:dyDescent="0.2">
      <c r="A85" s="57"/>
      <c r="B85" s="58"/>
      <c r="C85" s="58" t="s">
        <v>5</v>
      </c>
      <c r="D85" s="59">
        <f>157655476+491404</f>
        <v>158146880</v>
      </c>
      <c r="E85" s="59">
        <f>E87+E89+E91+E93+E95+E97</f>
        <v>-460000</v>
      </c>
      <c r="F85" s="59">
        <f>F87+F89+F91+F93+F95+F97</f>
        <v>103900</v>
      </c>
      <c r="G85" s="59">
        <f t="shared" si="17"/>
        <v>157790780</v>
      </c>
      <c r="H85" s="7"/>
      <c r="I85" s="7"/>
    </row>
    <row r="86" spans="1:9" ht="27.6" customHeight="1" x14ac:dyDescent="0.2">
      <c r="A86" s="49" t="s">
        <v>86</v>
      </c>
      <c r="B86" s="49" t="s">
        <v>87</v>
      </c>
      <c r="C86" s="35" t="s">
        <v>85</v>
      </c>
      <c r="D86" s="50">
        <f>46359351-26000</f>
        <v>46333351</v>
      </c>
      <c r="E86" s="50">
        <f>E87</f>
        <v>26000</v>
      </c>
      <c r="F86" s="50">
        <f>F87</f>
        <v>10000</v>
      </c>
      <c r="G86" s="50">
        <f>D86+E86+F86</f>
        <v>46369351</v>
      </c>
      <c r="H86" s="7"/>
      <c r="I86" s="7"/>
    </row>
    <row r="87" spans="1:9" ht="22.9" customHeight="1" x14ac:dyDescent="0.2">
      <c r="A87" s="60"/>
      <c r="B87" s="60"/>
      <c r="C87" s="51" t="s">
        <v>5</v>
      </c>
      <c r="D87" s="54">
        <f>3977076-26000</f>
        <v>3951076</v>
      </c>
      <c r="E87" s="54">
        <v>26000</v>
      </c>
      <c r="F87" s="54">
        <f>10000</f>
        <v>10000</v>
      </c>
      <c r="G87" s="54">
        <f t="shared" ref="G87:G98" si="18">D87+E87+F87</f>
        <v>3987076</v>
      </c>
      <c r="H87" s="7"/>
      <c r="I87" s="7"/>
    </row>
    <row r="88" spans="1:9" ht="74.45" customHeight="1" x14ac:dyDescent="0.2">
      <c r="A88" s="49" t="s">
        <v>22</v>
      </c>
      <c r="B88" s="49">
        <v>1020</v>
      </c>
      <c r="C88" s="35" t="s">
        <v>42</v>
      </c>
      <c r="D88" s="50">
        <f>60270322+47633</f>
        <v>60317955</v>
      </c>
      <c r="E88" s="50">
        <f>E89</f>
        <v>-26000</v>
      </c>
      <c r="F88" s="50">
        <f>F89</f>
        <v>93900</v>
      </c>
      <c r="G88" s="50">
        <f t="shared" si="18"/>
        <v>60385855</v>
      </c>
      <c r="H88" s="38"/>
      <c r="I88" s="7"/>
    </row>
    <row r="89" spans="1:9" ht="23.25" customHeight="1" x14ac:dyDescent="0.2">
      <c r="A89" s="60"/>
      <c r="B89" s="60"/>
      <c r="C89" s="51" t="s">
        <v>5</v>
      </c>
      <c r="D89" s="54">
        <f>7044189+47633</f>
        <v>7091822</v>
      </c>
      <c r="E89" s="54">
        <f>-47633+21633</f>
        <v>-26000</v>
      </c>
      <c r="F89" s="54">
        <f>93900+21633-21633</f>
        <v>93900</v>
      </c>
      <c r="G89" s="54">
        <f t="shared" si="18"/>
        <v>7159722</v>
      </c>
      <c r="H89" s="7"/>
      <c r="I89" s="7"/>
    </row>
    <row r="90" spans="1:9" ht="62.45" customHeight="1" x14ac:dyDescent="0.2">
      <c r="A90" s="49" t="s">
        <v>88</v>
      </c>
      <c r="B90" s="49" t="s">
        <v>89</v>
      </c>
      <c r="C90" s="35" t="s">
        <v>90</v>
      </c>
      <c r="D90" s="50">
        <f>3472744+80000</f>
        <v>3552744</v>
      </c>
      <c r="E90" s="50">
        <f>E91</f>
        <v>-80000</v>
      </c>
      <c r="F90" s="50">
        <f>F91</f>
        <v>0</v>
      </c>
      <c r="G90" s="50">
        <f t="shared" si="18"/>
        <v>3472744</v>
      </c>
      <c r="H90" s="7"/>
      <c r="I90" s="7"/>
    </row>
    <row r="91" spans="1:9" ht="23.25" customHeight="1" x14ac:dyDescent="0.2">
      <c r="A91" s="49"/>
      <c r="B91" s="49"/>
      <c r="C91" s="51" t="s">
        <v>5</v>
      </c>
      <c r="D91" s="54">
        <f>1487188+80000</f>
        <v>1567188</v>
      </c>
      <c r="E91" s="54">
        <v>-80000</v>
      </c>
      <c r="F91" s="54">
        <v>0</v>
      </c>
      <c r="G91" s="54">
        <f t="shared" si="18"/>
        <v>1487188</v>
      </c>
      <c r="H91" s="7"/>
      <c r="I91" s="7"/>
    </row>
    <row r="92" spans="1:9" ht="63.6" customHeight="1" x14ac:dyDescent="0.2">
      <c r="A92" s="49" t="s">
        <v>91</v>
      </c>
      <c r="B92" s="49" t="s">
        <v>92</v>
      </c>
      <c r="C92" s="35" t="s">
        <v>93</v>
      </c>
      <c r="D92" s="50">
        <f>4282959+9771</f>
        <v>4292730</v>
      </c>
      <c r="E92" s="50">
        <f>E93</f>
        <v>0</v>
      </c>
      <c r="F92" s="50">
        <f>F93</f>
        <v>0</v>
      </c>
      <c r="G92" s="50">
        <f t="shared" si="18"/>
        <v>4292730</v>
      </c>
      <c r="H92" s="38"/>
      <c r="I92" s="38"/>
    </row>
    <row r="93" spans="1:9" ht="24" customHeight="1" x14ac:dyDescent="0.2">
      <c r="A93" s="49"/>
      <c r="B93" s="49"/>
      <c r="C93" s="51" t="s">
        <v>5</v>
      </c>
      <c r="D93" s="54">
        <f>80000+9771</f>
        <v>89771</v>
      </c>
      <c r="E93" s="54">
        <f>-9771+9771</f>
        <v>0</v>
      </c>
      <c r="F93" s="54">
        <f>9771-9771</f>
        <v>0</v>
      </c>
      <c r="G93" s="54">
        <f t="shared" si="18"/>
        <v>89771</v>
      </c>
      <c r="H93" s="40"/>
      <c r="I93" s="40"/>
    </row>
    <row r="94" spans="1:9" ht="37.15" customHeight="1" x14ac:dyDescent="0.2">
      <c r="A94" s="49" t="s">
        <v>94</v>
      </c>
      <c r="B94" s="49" t="s">
        <v>95</v>
      </c>
      <c r="C94" s="35" t="s">
        <v>96</v>
      </c>
      <c r="D94" s="50">
        <f>D95</f>
        <v>68726932</v>
      </c>
      <c r="E94" s="54">
        <f>E95</f>
        <v>-155000</v>
      </c>
      <c r="F94" s="54">
        <f>F95</f>
        <v>0</v>
      </c>
      <c r="G94" s="50">
        <f t="shared" si="18"/>
        <v>68571932</v>
      </c>
      <c r="H94" s="40"/>
      <c r="I94" s="40"/>
    </row>
    <row r="95" spans="1:9" ht="24" customHeight="1" x14ac:dyDescent="0.2">
      <c r="A95" s="49"/>
      <c r="B95" s="49"/>
      <c r="C95" s="51" t="s">
        <v>5</v>
      </c>
      <c r="D95" s="54">
        <f>68571932+155000</f>
        <v>68726932</v>
      </c>
      <c r="E95" s="54">
        <v>-155000</v>
      </c>
      <c r="F95" s="54">
        <v>0</v>
      </c>
      <c r="G95" s="54">
        <f t="shared" si="18"/>
        <v>68571932</v>
      </c>
      <c r="H95" s="40"/>
      <c r="I95" s="40"/>
    </row>
    <row r="96" spans="1:9" ht="45.6" customHeight="1" x14ac:dyDescent="0.2">
      <c r="A96" s="49" t="s">
        <v>97</v>
      </c>
      <c r="B96" s="49" t="s">
        <v>98</v>
      </c>
      <c r="C96" s="35" t="s">
        <v>99</v>
      </c>
      <c r="D96" s="50">
        <f>D97</f>
        <v>4475068</v>
      </c>
      <c r="E96" s="54">
        <f>E97</f>
        <v>-225000</v>
      </c>
      <c r="F96" s="54">
        <f>F97</f>
        <v>0</v>
      </c>
      <c r="G96" s="50">
        <f t="shared" si="18"/>
        <v>4250068</v>
      </c>
      <c r="H96" s="40"/>
      <c r="I96" s="40"/>
    </row>
    <row r="97" spans="1:9" ht="24" customHeight="1" x14ac:dyDescent="0.2">
      <c r="A97" s="49"/>
      <c r="B97" s="49"/>
      <c r="C97" s="51" t="s">
        <v>5</v>
      </c>
      <c r="D97" s="54">
        <f>4250068+225000</f>
        <v>4475068</v>
      </c>
      <c r="E97" s="54">
        <v>-225000</v>
      </c>
      <c r="F97" s="54">
        <v>0</v>
      </c>
      <c r="G97" s="54">
        <f t="shared" si="18"/>
        <v>4250068</v>
      </c>
      <c r="H97" s="40"/>
      <c r="I97" s="40"/>
    </row>
    <row r="98" spans="1:9" ht="41.25" customHeight="1" x14ac:dyDescent="0.2">
      <c r="A98" s="46" t="s">
        <v>23</v>
      </c>
      <c r="B98" s="47"/>
      <c r="C98" s="47" t="s">
        <v>12</v>
      </c>
      <c r="D98" s="48">
        <f>D99</f>
        <v>114039538</v>
      </c>
      <c r="E98" s="48">
        <f>E99</f>
        <v>-5628000</v>
      </c>
      <c r="F98" s="48">
        <f>F99</f>
        <v>480200</v>
      </c>
      <c r="G98" s="48">
        <f t="shared" si="18"/>
        <v>108891738</v>
      </c>
      <c r="H98" s="7"/>
      <c r="I98" s="7"/>
    </row>
    <row r="99" spans="1:9" ht="36.75" customHeight="1" x14ac:dyDescent="0.2">
      <c r="A99" s="46" t="s">
        <v>24</v>
      </c>
      <c r="B99" s="47"/>
      <c r="C99" s="47" t="s">
        <v>12</v>
      </c>
      <c r="D99" s="48">
        <f>108411538+5628000</f>
        <v>114039538</v>
      </c>
      <c r="E99" s="48">
        <f>E101+E103</f>
        <v>-5628000</v>
      </c>
      <c r="F99" s="48">
        <f>F101+F103</f>
        <v>480200</v>
      </c>
      <c r="G99" s="48">
        <f t="shared" ref="G99:G100" si="19">D99+E99+F99</f>
        <v>108891738</v>
      </c>
      <c r="H99" s="7"/>
      <c r="I99" s="7"/>
    </row>
    <row r="100" spans="1:9" ht="23.25" customHeight="1" x14ac:dyDescent="0.2">
      <c r="A100" s="57"/>
      <c r="B100" s="58"/>
      <c r="C100" s="58" t="s">
        <v>5</v>
      </c>
      <c r="D100" s="59">
        <f>108231538+5628000</f>
        <v>113859538</v>
      </c>
      <c r="E100" s="59">
        <f>E102+E104</f>
        <v>-5628000</v>
      </c>
      <c r="F100" s="59">
        <f>F102+F104</f>
        <v>480200</v>
      </c>
      <c r="G100" s="59">
        <f t="shared" si="19"/>
        <v>108711738</v>
      </c>
      <c r="H100" s="7"/>
      <c r="I100" s="7"/>
    </row>
    <row r="101" spans="1:9" ht="47.45" customHeight="1" x14ac:dyDescent="0.2">
      <c r="A101" s="49" t="s">
        <v>25</v>
      </c>
      <c r="B101" s="49" t="s">
        <v>14</v>
      </c>
      <c r="C101" s="35" t="s">
        <v>13</v>
      </c>
      <c r="D101" s="50">
        <f>D102</f>
        <v>65658590</v>
      </c>
      <c r="E101" s="50">
        <f>E102</f>
        <v>-6000000</v>
      </c>
      <c r="F101" s="50">
        <f>F102</f>
        <v>480200</v>
      </c>
      <c r="G101" s="50">
        <f>D101+E101+F101</f>
        <v>60138790</v>
      </c>
      <c r="H101" s="38"/>
      <c r="I101" s="7"/>
    </row>
    <row r="102" spans="1:9" ht="23.25" customHeight="1" x14ac:dyDescent="0.2">
      <c r="A102" s="60"/>
      <c r="B102" s="60"/>
      <c r="C102" s="51" t="s">
        <v>5</v>
      </c>
      <c r="D102" s="54">
        <f>59658590+6000000</f>
        <v>65658590</v>
      </c>
      <c r="E102" s="54">
        <v>-6000000</v>
      </c>
      <c r="F102" s="54">
        <f>357200+95000+28000</f>
        <v>480200</v>
      </c>
      <c r="G102" s="54">
        <f t="shared" ref="G102:G104" si="20">D102+E102+F102</f>
        <v>60138790</v>
      </c>
      <c r="H102" s="7"/>
      <c r="I102" s="7"/>
    </row>
    <row r="103" spans="1:9" ht="35.450000000000003" customHeight="1" x14ac:dyDescent="0.2">
      <c r="A103" s="49" t="s">
        <v>103</v>
      </c>
      <c r="B103" s="49" t="s">
        <v>65</v>
      </c>
      <c r="C103" s="35" t="s">
        <v>66</v>
      </c>
      <c r="D103" s="50">
        <f>D104</f>
        <v>24228000</v>
      </c>
      <c r="E103" s="54">
        <f>E104</f>
        <v>372000</v>
      </c>
      <c r="F103" s="54">
        <v>0</v>
      </c>
      <c r="G103" s="50">
        <f t="shared" si="20"/>
        <v>24600000</v>
      </c>
    </row>
    <row r="104" spans="1:9" ht="23.25" customHeight="1" x14ac:dyDescent="0.2">
      <c r="A104" s="60"/>
      <c r="B104" s="60"/>
      <c r="C104" s="51" t="s">
        <v>5</v>
      </c>
      <c r="D104" s="54">
        <f>24600000-372000</f>
        <v>24228000</v>
      </c>
      <c r="E104" s="54">
        <v>372000</v>
      </c>
      <c r="F104" s="54">
        <v>0</v>
      </c>
      <c r="G104" s="54">
        <f t="shared" si="20"/>
        <v>24600000</v>
      </c>
      <c r="H104" s="7"/>
      <c r="I104" s="7"/>
    </row>
    <row r="105" spans="1:9" ht="56.25" customHeight="1" x14ac:dyDescent="0.2">
      <c r="A105" s="52">
        <v>1200000</v>
      </c>
      <c r="B105" s="47"/>
      <c r="C105" s="47" t="s">
        <v>33</v>
      </c>
      <c r="D105" s="48">
        <f>D106</f>
        <v>453823351</v>
      </c>
      <c r="E105" s="48">
        <v>0</v>
      </c>
      <c r="F105" s="48">
        <f>F106</f>
        <v>-1300000</v>
      </c>
      <c r="G105" s="48">
        <f>D105+E105+F105</f>
        <v>452523351</v>
      </c>
      <c r="H105" s="7"/>
      <c r="I105" s="7"/>
    </row>
    <row r="106" spans="1:9" ht="56.25" customHeight="1" x14ac:dyDescent="0.2">
      <c r="A106" s="52">
        <v>1210000</v>
      </c>
      <c r="B106" s="47"/>
      <c r="C106" s="47" t="s">
        <v>33</v>
      </c>
      <c r="D106" s="48">
        <v>453823351</v>
      </c>
      <c r="E106" s="48">
        <v>0</v>
      </c>
      <c r="F106" s="48">
        <f>F108</f>
        <v>-1300000</v>
      </c>
      <c r="G106" s="48">
        <f t="shared" ref="G106:G107" si="21">D106+E106+F106</f>
        <v>452523351</v>
      </c>
      <c r="H106" s="7"/>
      <c r="I106" s="7"/>
    </row>
    <row r="107" spans="1:9" ht="23.25" customHeight="1" x14ac:dyDescent="0.2">
      <c r="A107" s="57"/>
      <c r="B107" s="58"/>
      <c r="C107" s="58" t="s">
        <v>5</v>
      </c>
      <c r="D107" s="59">
        <v>412447832</v>
      </c>
      <c r="E107" s="59">
        <v>0</v>
      </c>
      <c r="F107" s="59">
        <f>F109</f>
        <v>-1300000</v>
      </c>
      <c r="G107" s="59">
        <f t="shared" si="21"/>
        <v>411147832</v>
      </c>
      <c r="H107" s="7"/>
      <c r="I107" s="7"/>
    </row>
    <row r="108" spans="1:9" ht="36" customHeight="1" x14ac:dyDescent="0.2">
      <c r="A108" s="49" t="s">
        <v>34</v>
      </c>
      <c r="B108" s="49" t="s">
        <v>26</v>
      </c>
      <c r="C108" s="35" t="s">
        <v>27</v>
      </c>
      <c r="D108" s="50">
        <f>D109</f>
        <v>252691035</v>
      </c>
      <c r="E108" s="50">
        <v>0</v>
      </c>
      <c r="F108" s="50">
        <f>F109</f>
        <v>-1300000</v>
      </c>
      <c r="G108" s="50">
        <f t="shared" ref="G108:G115" si="22">D108+E108+F108</f>
        <v>251391035</v>
      </c>
      <c r="H108" s="7"/>
      <c r="I108" s="7"/>
    </row>
    <row r="109" spans="1:9" ht="23.25" customHeight="1" x14ac:dyDescent="0.2">
      <c r="A109" s="60"/>
      <c r="B109" s="60"/>
      <c r="C109" s="51" t="s">
        <v>5</v>
      </c>
      <c r="D109" s="54">
        <v>252691035</v>
      </c>
      <c r="E109" s="54">
        <v>0</v>
      </c>
      <c r="F109" s="54">
        <v>-1300000</v>
      </c>
      <c r="G109" s="54">
        <f t="shared" si="22"/>
        <v>251391035</v>
      </c>
      <c r="H109" s="7"/>
      <c r="I109" s="7"/>
    </row>
    <row r="110" spans="1:9" ht="47.45" customHeight="1" x14ac:dyDescent="0.2">
      <c r="A110" s="52">
        <v>1400000</v>
      </c>
      <c r="B110" s="47"/>
      <c r="C110" s="47" t="str">
        <f>C111</f>
        <v>Інспекція з благоустрою виконкому Криворізької міської ради</v>
      </c>
      <c r="D110" s="48">
        <f>D111</f>
        <v>3669691</v>
      </c>
      <c r="E110" s="48">
        <f>E111</f>
        <v>0</v>
      </c>
      <c r="F110" s="48">
        <f>F111</f>
        <v>0</v>
      </c>
      <c r="G110" s="48">
        <f t="shared" si="22"/>
        <v>3669691</v>
      </c>
      <c r="H110" s="7"/>
      <c r="I110" s="7"/>
    </row>
    <row r="111" spans="1:9" ht="43.15" customHeight="1" x14ac:dyDescent="0.2">
      <c r="A111" s="52">
        <v>1410000</v>
      </c>
      <c r="B111" s="47"/>
      <c r="C111" s="47" t="s">
        <v>48</v>
      </c>
      <c r="D111" s="48">
        <f>3359694+309997</f>
        <v>3669691</v>
      </c>
      <c r="E111" s="48">
        <f>E112</f>
        <v>0</v>
      </c>
      <c r="F111" s="48">
        <f>F112</f>
        <v>0</v>
      </c>
      <c r="G111" s="48">
        <f t="shared" si="22"/>
        <v>3669691</v>
      </c>
      <c r="H111" s="7"/>
      <c r="I111" s="7"/>
    </row>
    <row r="112" spans="1:9" ht="168.6" customHeight="1" x14ac:dyDescent="0.2">
      <c r="A112" s="49">
        <v>1417691</v>
      </c>
      <c r="B112" s="49">
        <v>7691</v>
      </c>
      <c r="C112" s="35" t="s">
        <v>30</v>
      </c>
      <c r="D112" s="50">
        <f>SUM(D113:D114)</f>
        <v>3669691</v>
      </c>
      <c r="E112" s="50">
        <f>SUM(E113:E114)</f>
        <v>0</v>
      </c>
      <c r="F112" s="50">
        <f>SUM(F113:F114)</f>
        <v>0</v>
      </c>
      <c r="G112" s="50">
        <f t="shared" si="22"/>
        <v>3669691</v>
      </c>
      <c r="H112" s="7"/>
      <c r="I112" s="7"/>
    </row>
    <row r="113" spans="1:12" ht="23.25" customHeight="1" x14ac:dyDescent="0.2">
      <c r="A113" s="60"/>
      <c r="B113" s="60"/>
      <c r="C113" s="51" t="s">
        <v>15</v>
      </c>
      <c r="D113" s="54">
        <f>1440285+270390</f>
        <v>1710675</v>
      </c>
      <c r="E113" s="54">
        <v>0</v>
      </c>
      <c r="F113" s="54">
        <v>0</v>
      </c>
      <c r="G113" s="54">
        <f t="shared" si="22"/>
        <v>1710675</v>
      </c>
      <c r="H113" s="7"/>
      <c r="I113" s="7"/>
    </row>
    <row r="114" spans="1:12" ht="23.25" customHeight="1" x14ac:dyDescent="0.2">
      <c r="A114" s="60"/>
      <c r="B114" s="60"/>
      <c r="C114" s="51" t="s">
        <v>49</v>
      </c>
      <c r="D114" s="54">
        <f>1919409+39607</f>
        <v>1959016</v>
      </c>
      <c r="E114" s="54">
        <v>0</v>
      </c>
      <c r="F114" s="54">
        <v>0</v>
      </c>
      <c r="G114" s="54">
        <f t="shared" si="22"/>
        <v>1959016</v>
      </c>
      <c r="H114" s="7"/>
      <c r="I114" s="7"/>
    </row>
    <row r="115" spans="1:12" ht="57" customHeight="1" x14ac:dyDescent="0.2">
      <c r="A115" s="52">
        <v>1500000</v>
      </c>
      <c r="B115" s="47"/>
      <c r="C115" s="47" t="s">
        <v>10</v>
      </c>
      <c r="D115" s="48">
        <f>D116</f>
        <v>266347520</v>
      </c>
      <c r="E115" s="48">
        <f>E116</f>
        <v>0</v>
      </c>
      <c r="F115" s="48">
        <f>F116</f>
        <v>0</v>
      </c>
      <c r="G115" s="48">
        <f t="shared" si="22"/>
        <v>266347520</v>
      </c>
      <c r="H115" s="7"/>
      <c r="I115" s="7"/>
    </row>
    <row r="116" spans="1:12" ht="54.6" customHeight="1" x14ac:dyDescent="0.2">
      <c r="A116" s="52">
        <v>1510000</v>
      </c>
      <c r="B116" s="47"/>
      <c r="C116" s="47" t="s">
        <v>10</v>
      </c>
      <c r="D116" s="48">
        <f>266347520</f>
        <v>266347520</v>
      </c>
      <c r="E116" s="48">
        <f>E118+E120</f>
        <v>0</v>
      </c>
      <c r="F116" s="48">
        <f>F118+F120+F122</f>
        <v>0</v>
      </c>
      <c r="G116" s="48">
        <f t="shared" ref="G116:G117" si="23">D116+E116+F116</f>
        <v>266347520</v>
      </c>
      <c r="H116" s="7"/>
      <c r="I116" s="7"/>
    </row>
    <row r="117" spans="1:12" ht="24.75" customHeight="1" x14ac:dyDescent="0.2">
      <c r="A117" s="57"/>
      <c r="B117" s="58"/>
      <c r="C117" s="58" t="s">
        <v>5</v>
      </c>
      <c r="D117" s="59">
        <f>238444520</f>
        <v>238444520</v>
      </c>
      <c r="E117" s="59">
        <f>E119+E121</f>
        <v>0</v>
      </c>
      <c r="F117" s="59">
        <f>F119+F121+F123</f>
        <v>0</v>
      </c>
      <c r="G117" s="59">
        <f t="shared" si="23"/>
        <v>238444520</v>
      </c>
      <c r="H117" s="7"/>
      <c r="I117" s="7"/>
    </row>
    <row r="118" spans="1:12" ht="36" customHeight="1" x14ac:dyDescent="0.2">
      <c r="A118" s="49" t="s">
        <v>63</v>
      </c>
      <c r="B118" s="49" t="s">
        <v>26</v>
      </c>
      <c r="C118" s="35" t="s">
        <v>27</v>
      </c>
      <c r="D118" s="50">
        <f>D119</f>
        <v>75254720</v>
      </c>
      <c r="E118" s="50">
        <f>E119</f>
        <v>0</v>
      </c>
      <c r="F118" s="50">
        <f>F119</f>
        <v>0</v>
      </c>
      <c r="G118" s="50">
        <f t="shared" ref="G118:G132" si="24">D118+E118+F118</f>
        <v>75254720</v>
      </c>
      <c r="H118" s="31"/>
      <c r="I118" s="7"/>
    </row>
    <row r="119" spans="1:12" ht="26.45" customHeight="1" x14ac:dyDescent="0.2">
      <c r="A119" s="60"/>
      <c r="B119" s="60"/>
      <c r="C119" s="51" t="s">
        <v>5</v>
      </c>
      <c r="D119" s="54">
        <f>75009720+245000</f>
        <v>75254720</v>
      </c>
      <c r="E119" s="54">
        <v>0</v>
      </c>
      <c r="F119" s="54">
        <v>0</v>
      </c>
      <c r="G119" s="54">
        <f>D119+E119+F119</f>
        <v>75254720</v>
      </c>
      <c r="H119" s="7"/>
      <c r="I119" s="7"/>
    </row>
    <row r="120" spans="1:12" ht="39.6" customHeight="1" x14ac:dyDescent="0.2">
      <c r="A120" s="49" t="s">
        <v>64</v>
      </c>
      <c r="B120" s="49" t="s">
        <v>65</v>
      </c>
      <c r="C120" s="35" t="s">
        <v>66</v>
      </c>
      <c r="D120" s="50">
        <f>D121</f>
        <v>125558300</v>
      </c>
      <c r="E120" s="50">
        <f>E121</f>
        <v>0</v>
      </c>
      <c r="F120" s="50">
        <f>F121</f>
        <v>-282000</v>
      </c>
      <c r="G120" s="50">
        <f t="shared" si="24"/>
        <v>125276300</v>
      </c>
      <c r="H120" s="7"/>
      <c r="I120" s="7"/>
    </row>
    <row r="121" spans="1:12" ht="25.9" customHeight="1" x14ac:dyDescent="0.2">
      <c r="A121" s="60"/>
      <c r="B121" s="60"/>
      <c r="C121" s="51" t="s">
        <v>5</v>
      </c>
      <c r="D121" s="54">
        <f>125803300-245000</f>
        <v>125558300</v>
      </c>
      <c r="E121" s="54">
        <v>0</v>
      </c>
      <c r="F121" s="54">
        <v>-282000</v>
      </c>
      <c r="G121" s="54">
        <f t="shared" si="24"/>
        <v>125276300</v>
      </c>
      <c r="H121" s="7"/>
      <c r="I121" s="7"/>
    </row>
    <row r="122" spans="1:12" s="109" customFormat="1" ht="37.5" x14ac:dyDescent="0.2">
      <c r="A122" s="60">
        <v>1517325</v>
      </c>
      <c r="B122" s="113">
        <v>7325</v>
      </c>
      <c r="C122" s="112" t="s">
        <v>144</v>
      </c>
      <c r="D122" s="50">
        <f>D123</f>
        <v>10747500</v>
      </c>
      <c r="E122" s="50">
        <f>E123</f>
        <v>0</v>
      </c>
      <c r="F122" s="50">
        <f>F123</f>
        <v>282000</v>
      </c>
      <c r="G122" s="50">
        <f>D122+E122+F122</f>
        <v>11029500</v>
      </c>
      <c r="H122" s="7"/>
      <c r="I122" s="7"/>
    </row>
    <row r="123" spans="1:12" s="109" customFormat="1" ht="25.9" customHeight="1" x14ac:dyDescent="0.2">
      <c r="A123" s="60"/>
      <c r="B123" s="60"/>
      <c r="C123" s="51" t="s">
        <v>5</v>
      </c>
      <c r="D123" s="54">
        <v>10747500</v>
      </c>
      <c r="E123" s="54">
        <v>0</v>
      </c>
      <c r="F123" s="54">
        <v>282000</v>
      </c>
      <c r="G123" s="54">
        <f>D123+E123+F123</f>
        <v>11029500</v>
      </c>
      <c r="H123" s="7"/>
      <c r="I123" s="7"/>
    </row>
    <row r="124" spans="1:12" s="99" customFormat="1" ht="78" x14ac:dyDescent="0.2">
      <c r="A124" s="103">
        <v>1600000</v>
      </c>
      <c r="B124" s="102"/>
      <c r="C124" s="108" t="s">
        <v>140</v>
      </c>
      <c r="D124" s="48">
        <f>D125</f>
        <v>6628014</v>
      </c>
      <c r="E124" s="48">
        <f>E125</f>
        <v>0</v>
      </c>
      <c r="F124" s="48">
        <f>F125</f>
        <v>1500000</v>
      </c>
      <c r="G124" s="48">
        <f t="shared" si="24"/>
        <v>8128014</v>
      </c>
      <c r="H124" s="7"/>
      <c r="I124" s="7"/>
    </row>
    <row r="125" spans="1:12" s="99" customFormat="1" ht="78" x14ac:dyDescent="0.2">
      <c r="A125" s="103">
        <v>1610000</v>
      </c>
      <c r="B125" s="102"/>
      <c r="C125" s="108" t="s">
        <v>140</v>
      </c>
      <c r="D125" s="48">
        <v>6628014</v>
      </c>
      <c r="E125" s="48">
        <f>E127</f>
        <v>0</v>
      </c>
      <c r="F125" s="48">
        <f>F127</f>
        <v>1500000</v>
      </c>
      <c r="G125" s="48">
        <f t="shared" si="24"/>
        <v>8128014</v>
      </c>
      <c r="H125" s="7"/>
      <c r="I125" s="7"/>
    </row>
    <row r="126" spans="1:12" s="99" customFormat="1" ht="25.9" customHeight="1" x14ac:dyDescent="0.2">
      <c r="A126" s="57"/>
      <c r="B126" s="58"/>
      <c r="C126" s="58" t="s">
        <v>5</v>
      </c>
      <c r="D126" s="59">
        <v>2966200</v>
      </c>
      <c r="E126" s="59">
        <f>E128</f>
        <v>0</v>
      </c>
      <c r="F126" s="59">
        <f>F128</f>
        <v>1500000</v>
      </c>
      <c r="G126" s="59">
        <f t="shared" si="24"/>
        <v>4466200</v>
      </c>
      <c r="H126" s="7"/>
      <c r="I126" s="7"/>
    </row>
    <row r="127" spans="1:12" s="99" customFormat="1" ht="56.25" x14ac:dyDescent="0.2">
      <c r="A127" s="107" t="s">
        <v>141</v>
      </c>
      <c r="B127" s="107" t="s">
        <v>142</v>
      </c>
      <c r="C127" s="110" t="s">
        <v>143</v>
      </c>
      <c r="D127" s="50">
        <f>D128</f>
        <v>2500000</v>
      </c>
      <c r="E127" s="50">
        <f>E128</f>
        <v>0</v>
      </c>
      <c r="F127" s="50">
        <f>F128</f>
        <v>1500000</v>
      </c>
      <c r="G127" s="50">
        <f t="shared" ref="G127" si="25">D127+E127+F127</f>
        <v>4000000</v>
      </c>
      <c r="H127" s="7"/>
      <c r="I127" s="7"/>
    </row>
    <row r="128" spans="1:12" ht="18.75" x14ac:dyDescent="0.2">
      <c r="A128" s="60"/>
      <c r="B128" s="60"/>
      <c r="C128" s="51" t="s">
        <v>5</v>
      </c>
      <c r="D128" s="54">
        <v>2500000</v>
      </c>
      <c r="E128" s="54">
        <v>0</v>
      </c>
      <c r="F128" s="54">
        <v>1500000</v>
      </c>
      <c r="G128" s="54">
        <f>D128+E128+F128</f>
        <v>4000000</v>
      </c>
      <c r="H128" s="7"/>
      <c r="I128" s="36"/>
      <c r="J128" s="32"/>
      <c r="K128" s="34"/>
      <c r="L128" s="41"/>
    </row>
    <row r="129" spans="1:13" s="111" customFormat="1" ht="56.25" x14ac:dyDescent="0.3">
      <c r="A129" s="43"/>
      <c r="B129" s="43"/>
      <c r="C129" s="44" t="s">
        <v>18</v>
      </c>
      <c r="D129" s="45">
        <f>D17+D72</f>
        <v>7663380552</v>
      </c>
      <c r="E129" s="45">
        <f>E17+E72</f>
        <v>-7000000</v>
      </c>
      <c r="F129" s="45">
        <f>F17+F72</f>
        <v>1595000</v>
      </c>
      <c r="G129" s="45">
        <f>G17+G72</f>
        <v>7657975552</v>
      </c>
      <c r="H129" s="7"/>
      <c r="I129" s="114"/>
      <c r="J129" s="32"/>
      <c r="K129" s="115"/>
      <c r="L129" s="41"/>
    </row>
    <row r="130" spans="1:13" ht="39.6" customHeight="1" x14ac:dyDescent="0.3">
      <c r="A130" s="43"/>
      <c r="B130" s="43"/>
      <c r="C130" s="44" t="s">
        <v>8</v>
      </c>
      <c r="D130" s="61">
        <f>D131+D132</f>
        <v>-913013709</v>
      </c>
      <c r="E130" s="61">
        <f>SUM(E131:E132)</f>
        <v>6088000</v>
      </c>
      <c r="F130" s="61">
        <f>F131+F132</f>
        <v>8697120</v>
      </c>
      <c r="G130" s="61">
        <f t="shared" si="24"/>
        <v>-898228589</v>
      </c>
      <c r="H130" s="7"/>
      <c r="I130" s="36"/>
      <c r="J130" s="33"/>
      <c r="K130" s="34"/>
    </row>
    <row r="131" spans="1:13" ht="70.900000000000006" customHeight="1" x14ac:dyDescent="0.3">
      <c r="A131" s="62"/>
      <c r="B131" s="62"/>
      <c r="C131" s="39" t="s">
        <v>40</v>
      </c>
      <c r="D131" s="50">
        <f>232194936</f>
        <v>232194936</v>
      </c>
      <c r="E131" s="50">
        <v>0</v>
      </c>
      <c r="F131" s="50">
        <v>0</v>
      </c>
      <c r="G131" s="50">
        <f t="shared" si="24"/>
        <v>232194936</v>
      </c>
      <c r="H131" s="7"/>
      <c r="I131" s="36"/>
      <c r="J131" s="33"/>
      <c r="K131" s="34"/>
    </row>
    <row r="132" spans="1:13" ht="72" customHeight="1" x14ac:dyDescent="0.2">
      <c r="A132" s="49"/>
      <c r="B132" s="49"/>
      <c r="C132" s="39" t="s">
        <v>3</v>
      </c>
      <c r="D132" s="50">
        <f>-D135</f>
        <v>-1145208645</v>
      </c>
      <c r="E132" s="50">
        <f>-E135</f>
        <v>6088000</v>
      </c>
      <c r="F132" s="50">
        <f>-F135</f>
        <v>8697120</v>
      </c>
      <c r="G132" s="50">
        <f t="shared" si="24"/>
        <v>-1130423525</v>
      </c>
      <c r="H132" s="7"/>
      <c r="I132" s="36"/>
      <c r="J132" s="33"/>
      <c r="K132" s="7"/>
      <c r="L132" s="34"/>
    </row>
    <row r="133" spans="1:13" ht="48.6" customHeight="1" x14ac:dyDescent="0.3">
      <c r="A133" s="43"/>
      <c r="B133" s="43"/>
      <c r="C133" s="44" t="s">
        <v>9</v>
      </c>
      <c r="D133" s="61">
        <f>SUM(D134:D135)+8685600</f>
        <v>1176907716</v>
      </c>
      <c r="E133" s="61">
        <f>SUM(E134:E135)</f>
        <v>-6088000</v>
      </c>
      <c r="F133" s="61">
        <f>SUM(F134:F135)</f>
        <v>-7197120</v>
      </c>
      <c r="G133" s="61">
        <f>SUM(D133:F133)</f>
        <v>1163622596</v>
      </c>
      <c r="H133" s="7"/>
      <c r="I133" s="36"/>
      <c r="J133" s="33"/>
      <c r="K133" s="7"/>
      <c r="L133" s="34"/>
    </row>
    <row r="134" spans="1:13" ht="70.150000000000006" customHeight="1" x14ac:dyDescent="0.2">
      <c r="A134" s="63"/>
      <c r="B134" s="63"/>
      <c r="C134" s="39" t="s">
        <v>41</v>
      </c>
      <c r="D134" s="50">
        <f>22703474+309997</f>
        <v>23013471</v>
      </c>
      <c r="E134" s="50">
        <f>E111</f>
        <v>0</v>
      </c>
      <c r="F134" s="50">
        <f>1500000</f>
        <v>1500000</v>
      </c>
      <c r="G134" s="50">
        <f>D134+E134+F134</f>
        <v>24513471</v>
      </c>
      <c r="H134" s="7"/>
      <c r="I134" s="36"/>
      <c r="J134" s="33"/>
      <c r="K134" s="7"/>
      <c r="L134" s="33"/>
    </row>
    <row r="135" spans="1:13" ht="70.150000000000006" customHeight="1" x14ac:dyDescent="0.2">
      <c r="A135" s="49"/>
      <c r="B135" s="49"/>
      <c r="C135" s="39" t="s">
        <v>4</v>
      </c>
      <c r="D135" s="50">
        <f>1139089241+6119404</f>
        <v>1145208645</v>
      </c>
      <c r="E135" s="50">
        <f>E73</f>
        <v>-6088000</v>
      </c>
      <c r="F135" s="50">
        <f>F74+F83+F98+F105-95000</f>
        <v>-8697120</v>
      </c>
      <c r="G135" s="50">
        <f>D135+E135+F135</f>
        <v>1130423525</v>
      </c>
      <c r="H135" s="7"/>
      <c r="I135" s="65"/>
      <c r="J135" s="34"/>
      <c r="K135" s="66"/>
      <c r="L135" s="34"/>
    </row>
    <row r="136" spans="1:13" ht="60" customHeight="1" x14ac:dyDescent="0.2">
      <c r="A136" s="19"/>
      <c r="B136" s="19"/>
      <c r="C136" s="20"/>
      <c r="D136" s="7"/>
      <c r="E136" s="7"/>
      <c r="F136" s="7"/>
      <c r="G136" s="7"/>
      <c r="H136" s="7"/>
      <c r="I136" s="65"/>
      <c r="K136" s="7"/>
      <c r="L136" s="34"/>
    </row>
    <row r="137" spans="1:13" ht="52.9" customHeight="1" x14ac:dyDescent="0.35">
      <c r="A137" s="116" t="s">
        <v>43</v>
      </c>
      <c r="B137" s="116"/>
      <c r="C137" s="116"/>
      <c r="D137" s="10"/>
      <c r="E137" s="10"/>
      <c r="F137" s="30" t="s">
        <v>44</v>
      </c>
      <c r="G137" s="11"/>
      <c r="H137" s="11"/>
      <c r="I137" s="36"/>
      <c r="J137" s="33"/>
      <c r="K137" s="22"/>
      <c r="L137" s="22"/>
      <c r="M137" s="22"/>
    </row>
    <row r="138" spans="1:13" ht="23.25" customHeight="1" x14ac:dyDescent="0.35">
      <c r="A138" s="14"/>
      <c r="B138" s="14"/>
      <c r="C138" s="12"/>
      <c r="D138" s="10"/>
      <c r="E138" s="10"/>
      <c r="F138" s="13"/>
      <c r="G138" s="11"/>
      <c r="H138" s="11"/>
      <c r="I138" s="36"/>
      <c r="K138" s="22"/>
      <c r="L138" s="22"/>
      <c r="M138" s="22"/>
    </row>
    <row r="139" spans="1:13" ht="20.25" x14ac:dyDescent="0.3">
      <c r="A139" s="10"/>
      <c r="B139" s="10"/>
      <c r="F139" s="10"/>
      <c r="G139" s="5"/>
      <c r="H139" s="5"/>
      <c r="I139" s="2"/>
      <c r="K139" s="22"/>
      <c r="L139" s="22"/>
      <c r="M139" s="22"/>
    </row>
    <row r="140" spans="1:13" ht="18.75" x14ac:dyDescent="0.3">
      <c r="A140" s="8"/>
      <c r="B140" s="8"/>
      <c r="C140" s="9"/>
      <c r="D140" s="5"/>
      <c r="E140" s="5"/>
      <c r="F140" s="5"/>
      <c r="G140" s="5"/>
      <c r="H140" s="5"/>
      <c r="I140" s="2"/>
    </row>
    <row r="141" spans="1:13" ht="18.75" x14ac:dyDescent="0.3">
      <c r="A141" s="8"/>
      <c r="B141" s="8"/>
      <c r="C141" s="9"/>
      <c r="D141" s="5"/>
      <c r="E141" s="5"/>
      <c r="F141" s="21"/>
      <c r="G141" s="5"/>
      <c r="H141" s="5"/>
      <c r="I141" s="2"/>
    </row>
    <row r="142" spans="1:13" ht="18.75" x14ac:dyDescent="0.3">
      <c r="A142" s="8"/>
      <c r="B142" s="8"/>
      <c r="C142" s="9"/>
      <c r="D142" s="5"/>
      <c r="E142" s="5"/>
      <c r="F142" s="5"/>
      <c r="G142" s="5"/>
      <c r="H142" s="5"/>
      <c r="I142" s="2"/>
      <c r="J142" s="24"/>
      <c r="K142" s="24"/>
      <c r="L142" s="24"/>
    </row>
    <row r="143" spans="1:13" ht="18.75" x14ac:dyDescent="0.3">
      <c r="A143" s="8"/>
      <c r="B143" s="8"/>
      <c r="C143" s="9"/>
      <c r="D143" s="5"/>
      <c r="E143" s="5"/>
      <c r="F143" s="5"/>
      <c r="G143" s="5"/>
      <c r="H143" s="5"/>
      <c r="I143" s="2"/>
    </row>
    <row r="144" spans="1:13" ht="18.75" x14ac:dyDescent="0.3">
      <c r="A144" s="8"/>
      <c r="B144" s="8"/>
      <c r="C144" s="9"/>
      <c r="D144" s="5"/>
      <c r="E144" s="5"/>
      <c r="F144" s="5"/>
      <c r="G144" s="5"/>
      <c r="H144" s="5"/>
      <c r="I144" s="2"/>
    </row>
    <row r="145" spans="1:9" ht="18.75" x14ac:dyDescent="0.3">
      <c r="A145" s="8"/>
      <c r="B145" s="8"/>
      <c r="C145" s="9"/>
      <c r="D145" s="5"/>
      <c r="E145" s="5"/>
      <c r="F145" s="5"/>
      <c r="G145" s="5"/>
      <c r="H145" s="5"/>
      <c r="I145" s="2"/>
    </row>
    <row r="146" spans="1:9" ht="18.75" x14ac:dyDescent="0.3">
      <c r="A146" s="8"/>
      <c r="B146" s="8"/>
      <c r="C146" s="9"/>
      <c r="D146" s="5"/>
      <c r="E146" s="5"/>
      <c r="F146" s="5"/>
      <c r="G146" s="5"/>
      <c r="H146" s="5"/>
      <c r="I146" s="2"/>
    </row>
    <row r="147" spans="1:9" ht="18.75" x14ac:dyDescent="0.3">
      <c r="A147" s="8"/>
      <c r="B147" s="8"/>
      <c r="C147" s="9"/>
      <c r="D147" s="5"/>
      <c r="E147" s="5"/>
      <c r="F147" s="5"/>
      <c r="G147" s="5"/>
      <c r="H147" s="5"/>
      <c r="I147" s="2"/>
    </row>
    <row r="148" spans="1:9" ht="18.75" x14ac:dyDescent="0.3">
      <c r="A148" s="8"/>
      <c r="B148" s="8"/>
      <c r="C148" s="9"/>
      <c r="D148" s="5"/>
      <c r="E148" s="5"/>
      <c r="F148" s="5"/>
      <c r="G148" s="5"/>
      <c r="H148" s="5"/>
      <c r="I148" s="2"/>
    </row>
    <row r="149" spans="1:9" ht="18.75" x14ac:dyDescent="0.3">
      <c r="A149" s="8"/>
      <c r="B149" s="8"/>
      <c r="C149" s="9"/>
      <c r="D149" s="5"/>
      <c r="E149" s="5"/>
      <c r="F149" s="5"/>
      <c r="G149" s="5"/>
      <c r="H149" s="5"/>
      <c r="I149" s="2"/>
    </row>
    <row r="150" spans="1:9" ht="18.75" x14ac:dyDescent="0.3">
      <c r="A150" s="8"/>
      <c r="B150" s="8"/>
      <c r="C150" s="9"/>
      <c r="D150" s="5"/>
      <c r="E150" s="5"/>
      <c r="F150" s="5"/>
      <c r="G150" s="5"/>
      <c r="H150" s="5"/>
      <c r="I150" s="2"/>
    </row>
    <row r="151" spans="1:9" x14ac:dyDescent="0.2">
      <c r="A151" s="3"/>
      <c r="B151" s="3"/>
      <c r="C151" s="2"/>
      <c r="I151" s="2"/>
    </row>
    <row r="152" spans="1:9" x14ac:dyDescent="0.2">
      <c r="A152" s="3"/>
      <c r="B152" s="3"/>
      <c r="C152" s="2"/>
      <c r="I152" s="2"/>
    </row>
    <row r="153" spans="1:9" x14ac:dyDescent="0.2">
      <c r="A153" s="3"/>
      <c r="B153" s="3"/>
      <c r="C153" s="2"/>
      <c r="I153" s="2"/>
    </row>
    <row r="154" spans="1:9" x14ac:dyDescent="0.2">
      <c r="A154" s="3"/>
      <c r="B154" s="3"/>
      <c r="C154" s="2"/>
      <c r="I154" s="2"/>
    </row>
    <row r="155" spans="1:9" x14ac:dyDescent="0.2">
      <c r="A155" s="3"/>
      <c r="B155" s="3"/>
      <c r="C155" s="2"/>
      <c r="I155" s="2"/>
    </row>
    <row r="156" spans="1:9" x14ac:dyDescent="0.2">
      <c r="A156" s="3"/>
      <c r="B156" s="3"/>
      <c r="C156" s="2"/>
      <c r="I156" s="2"/>
    </row>
    <row r="157" spans="1:9" x14ac:dyDescent="0.2">
      <c r="A157" s="3"/>
      <c r="B157" s="3"/>
      <c r="C157" s="2"/>
      <c r="I157" s="2"/>
    </row>
    <row r="158" spans="1:9" x14ac:dyDescent="0.2">
      <c r="A158" s="3"/>
      <c r="B158" s="3"/>
      <c r="C158" s="2"/>
      <c r="I158" s="2"/>
    </row>
    <row r="159" spans="1:9" x14ac:dyDescent="0.2">
      <c r="A159" s="3"/>
      <c r="B159" s="3"/>
      <c r="C159" s="2"/>
      <c r="I159" s="2"/>
    </row>
    <row r="160" spans="1:9" x14ac:dyDescent="0.2">
      <c r="A160" s="3"/>
      <c r="B160" s="3"/>
      <c r="C160" s="2"/>
      <c r="I160" s="2"/>
    </row>
    <row r="161" spans="1:9" x14ac:dyDescent="0.2">
      <c r="A161" s="3"/>
      <c r="B161" s="3"/>
      <c r="C161" s="2"/>
      <c r="I161" s="2"/>
    </row>
    <row r="162" spans="1:9" x14ac:dyDescent="0.2">
      <c r="A162" s="3"/>
      <c r="B162" s="3"/>
      <c r="C162" s="2"/>
      <c r="I162" s="2"/>
    </row>
    <row r="163" spans="1:9" x14ac:dyDescent="0.2">
      <c r="A163" s="3"/>
      <c r="B163" s="3"/>
      <c r="C163" s="2"/>
      <c r="I163" s="2"/>
    </row>
    <row r="164" spans="1:9" x14ac:dyDescent="0.2">
      <c r="A164" s="3"/>
      <c r="B164" s="3"/>
      <c r="C164" s="2"/>
      <c r="I164" s="2"/>
    </row>
    <row r="165" spans="1:9" x14ac:dyDescent="0.2">
      <c r="A165" s="3"/>
      <c r="B165" s="3"/>
      <c r="C165" s="2"/>
      <c r="I165" s="2"/>
    </row>
    <row r="166" spans="1:9" x14ac:dyDescent="0.2">
      <c r="A166" s="3"/>
      <c r="B166" s="3"/>
      <c r="C166" s="2"/>
      <c r="I166" s="2"/>
    </row>
    <row r="167" spans="1:9" x14ac:dyDescent="0.2">
      <c r="A167" s="3"/>
      <c r="B167" s="3"/>
      <c r="C167" s="2"/>
      <c r="I167" s="2"/>
    </row>
    <row r="168" spans="1:9" x14ac:dyDescent="0.2">
      <c r="A168" s="3"/>
      <c r="B168" s="3"/>
      <c r="C168" s="2"/>
      <c r="I168" s="2"/>
    </row>
    <row r="169" spans="1:9" x14ac:dyDescent="0.2">
      <c r="A169" s="3"/>
      <c r="B169" s="3"/>
      <c r="C169" s="2"/>
      <c r="I169" s="2"/>
    </row>
    <row r="170" spans="1:9" x14ac:dyDescent="0.2">
      <c r="A170" s="3"/>
      <c r="B170" s="3"/>
      <c r="C170" s="2"/>
      <c r="I170" s="2"/>
    </row>
    <row r="171" spans="1:9" x14ac:dyDescent="0.2">
      <c r="A171" s="3"/>
      <c r="B171" s="3"/>
      <c r="C171" s="2"/>
      <c r="I171" s="2"/>
    </row>
    <row r="172" spans="1:9" x14ac:dyDescent="0.2">
      <c r="A172" s="3"/>
      <c r="B172" s="3"/>
      <c r="C172" s="2"/>
      <c r="I172" s="2"/>
    </row>
    <row r="173" spans="1:9" x14ac:dyDescent="0.2">
      <c r="A173" s="3"/>
      <c r="B173" s="3"/>
      <c r="C173" s="2"/>
      <c r="I173" s="2"/>
    </row>
    <row r="174" spans="1:9" x14ac:dyDescent="0.2">
      <c r="A174" s="3"/>
      <c r="B174" s="3"/>
      <c r="C174" s="2"/>
      <c r="I174" s="2"/>
    </row>
    <row r="175" spans="1:9" x14ac:dyDescent="0.2">
      <c r="A175" s="3"/>
      <c r="B175" s="3"/>
      <c r="C175" s="2"/>
      <c r="I175" s="2"/>
    </row>
    <row r="176" spans="1:9" x14ac:dyDescent="0.2">
      <c r="A176" s="3"/>
      <c r="B176" s="3"/>
      <c r="C176" s="2"/>
      <c r="I176" s="2"/>
    </row>
    <row r="177" spans="1:9" x14ac:dyDescent="0.2">
      <c r="A177" s="3"/>
      <c r="B177" s="3"/>
      <c r="C177" s="2"/>
      <c r="I177" s="2"/>
    </row>
    <row r="178" spans="1:9" x14ac:dyDescent="0.2">
      <c r="A178" s="3"/>
      <c r="B178" s="3"/>
      <c r="C178" s="2"/>
      <c r="I178" s="2"/>
    </row>
    <row r="179" spans="1:9" x14ac:dyDescent="0.2">
      <c r="A179" s="3"/>
      <c r="B179" s="3"/>
      <c r="C179" s="2"/>
      <c r="I179" s="2"/>
    </row>
    <row r="180" spans="1:9" x14ac:dyDescent="0.2">
      <c r="A180" s="3"/>
      <c r="B180" s="3"/>
      <c r="C180" s="2"/>
      <c r="I180" s="2"/>
    </row>
    <row r="181" spans="1:9" x14ac:dyDescent="0.2">
      <c r="A181" s="3"/>
      <c r="B181" s="3"/>
      <c r="C181" s="2"/>
    </row>
    <row r="182" spans="1:9" x14ac:dyDescent="0.2">
      <c r="A182" s="3"/>
      <c r="B182" s="3"/>
      <c r="C182" s="2"/>
    </row>
    <row r="183" spans="1:9" x14ac:dyDescent="0.2">
      <c r="A183" s="3"/>
      <c r="B183" s="3"/>
      <c r="C183" s="2"/>
    </row>
    <row r="184" spans="1:9" x14ac:dyDescent="0.2">
      <c r="A184" s="3"/>
      <c r="B184" s="3"/>
      <c r="C184" s="2"/>
    </row>
    <row r="185" spans="1:9" x14ac:dyDescent="0.2">
      <c r="A185" s="3"/>
      <c r="B185" s="3"/>
      <c r="C185" s="2"/>
    </row>
    <row r="186" spans="1:9" x14ac:dyDescent="0.2">
      <c r="A186" s="3"/>
      <c r="B186" s="3"/>
      <c r="C186" s="2"/>
    </row>
    <row r="187" spans="1:9" x14ac:dyDescent="0.2">
      <c r="A187" s="3"/>
      <c r="B187" s="3"/>
      <c r="C187" s="2"/>
    </row>
    <row r="188" spans="1:9" x14ac:dyDescent="0.2">
      <c r="A188" s="3"/>
      <c r="B188" s="3"/>
      <c r="C188" s="2"/>
    </row>
    <row r="189" spans="1:9" x14ac:dyDescent="0.2">
      <c r="A189" s="3"/>
      <c r="B189" s="3"/>
      <c r="C189" s="2"/>
    </row>
    <row r="190" spans="1:9" x14ac:dyDescent="0.2">
      <c r="A190" s="3"/>
      <c r="B190" s="3"/>
      <c r="C190" s="2"/>
    </row>
    <row r="191" spans="1:9" x14ac:dyDescent="0.2">
      <c r="A191" s="3"/>
      <c r="B191" s="3"/>
      <c r="C191" s="2"/>
    </row>
    <row r="192" spans="1:9" x14ac:dyDescent="0.2">
      <c r="A192" s="3"/>
      <c r="B192" s="3"/>
      <c r="C192" s="2"/>
    </row>
    <row r="193" spans="1:3" x14ac:dyDescent="0.2">
      <c r="A193" s="3"/>
      <c r="B193" s="3"/>
      <c r="C193" s="2"/>
    </row>
    <row r="194" spans="1:3" x14ac:dyDescent="0.2">
      <c r="A194" s="3"/>
      <c r="B194" s="3"/>
      <c r="C194" s="2"/>
    </row>
    <row r="195" spans="1:3" x14ac:dyDescent="0.2">
      <c r="A195" s="3"/>
      <c r="B195" s="3"/>
      <c r="C195" s="2"/>
    </row>
    <row r="196" spans="1:3" x14ac:dyDescent="0.2">
      <c r="A196" s="3"/>
      <c r="B196" s="3"/>
      <c r="C196" s="2"/>
    </row>
    <row r="197" spans="1:3" x14ac:dyDescent="0.2">
      <c r="A197" s="3"/>
      <c r="B197" s="3"/>
      <c r="C197" s="2"/>
    </row>
    <row r="198" spans="1:3" x14ac:dyDescent="0.2">
      <c r="A198" s="3"/>
      <c r="B198" s="3"/>
      <c r="C198" s="2"/>
    </row>
    <row r="199" spans="1:3" x14ac:dyDescent="0.2">
      <c r="A199" s="3"/>
      <c r="B199" s="3"/>
      <c r="C199" s="2"/>
    </row>
    <row r="200" spans="1:3" x14ac:dyDescent="0.2">
      <c r="A200" s="3"/>
      <c r="B200" s="3"/>
      <c r="C200" s="2"/>
    </row>
    <row r="201" spans="1:3" x14ac:dyDescent="0.2">
      <c r="A201" s="3"/>
      <c r="B201" s="3"/>
      <c r="C201" s="2"/>
    </row>
    <row r="202" spans="1:3" x14ac:dyDescent="0.2">
      <c r="A202" s="3"/>
      <c r="B202" s="3"/>
      <c r="C202" s="2"/>
    </row>
    <row r="203" spans="1:3" x14ac:dyDescent="0.2">
      <c r="A203" s="3"/>
      <c r="B203" s="3"/>
      <c r="C203" s="2"/>
    </row>
    <row r="204" spans="1:3" x14ac:dyDescent="0.2">
      <c r="A204" s="3"/>
      <c r="B204" s="3"/>
      <c r="C204" s="2"/>
    </row>
    <row r="205" spans="1:3" x14ac:dyDescent="0.2">
      <c r="A205" s="3"/>
      <c r="B205" s="3"/>
      <c r="C205" s="2"/>
    </row>
    <row r="206" spans="1:3" x14ac:dyDescent="0.2">
      <c r="A206" s="3"/>
      <c r="B206" s="3"/>
      <c r="C206" s="2"/>
    </row>
    <row r="207" spans="1:3" x14ac:dyDescent="0.2">
      <c r="A207" s="3"/>
      <c r="B207" s="3"/>
      <c r="C207" s="2"/>
    </row>
    <row r="208" spans="1:3" x14ac:dyDescent="0.2">
      <c r="A208" s="3"/>
      <c r="B208" s="3"/>
      <c r="C208" s="2"/>
    </row>
    <row r="209" spans="1:3" x14ac:dyDescent="0.2">
      <c r="A209" s="3"/>
      <c r="B209" s="3"/>
      <c r="C209" s="2"/>
    </row>
    <row r="210" spans="1:3" x14ac:dyDescent="0.2">
      <c r="A210" s="3"/>
      <c r="B210" s="3"/>
      <c r="C210" s="2"/>
    </row>
    <row r="211" spans="1:3" x14ac:dyDescent="0.2">
      <c r="A211" s="3"/>
      <c r="B211" s="3"/>
      <c r="C211" s="2"/>
    </row>
    <row r="212" spans="1:3" x14ac:dyDescent="0.2">
      <c r="A212" s="3"/>
      <c r="B212" s="3"/>
      <c r="C212" s="2"/>
    </row>
    <row r="213" spans="1:3" x14ac:dyDescent="0.2">
      <c r="A213" s="3"/>
      <c r="B213" s="3"/>
      <c r="C213" s="2"/>
    </row>
    <row r="214" spans="1:3" x14ac:dyDescent="0.2">
      <c r="A214" s="3"/>
      <c r="B214" s="3"/>
      <c r="C214" s="2"/>
    </row>
    <row r="215" spans="1:3" x14ac:dyDescent="0.2">
      <c r="A215" s="3"/>
      <c r="B215" s="3"/>
    </row>
    <row r="216" spans="1:3" x14ac:dyDescent="0.2">
      <c r="A216" s="3"/>
      <c r="B216" s="3"/>
    </row>
    <row r="217" spans="1:3" x14ac:dyDescent="0.2">
      <c r="A217" s="3"/>
      <c r="B217" s="3"/>
    </row>
    <row r="218" spans="1:3" x14ac:dyDescent="0.2">
      <c r="A218" s="3"/>
      <c r="B218" s="3"/>
    </row>
    <row r="219" spans="1:3" x14ac:dyDescent="0.2">
      <c r="A219" s="3"/>
      <c r="B219" s="3"/>
    </row>
    <row r="220" spans="1:3" x14ac:dyDescent="0.2">
      <c r="A220" s="3"/>
      <c r="B220" s="3"/>
    </row>
    <row r="221" spans="1:3" x14ac:dyDescent="0.2">
      <c r="A221" s="3"/>
      <c r="B221" s="3"/>
    </row>
    <row r="222" spans="1:3" x14ac:dyDescent="0.2">
      <c r="A222" s="3"/>
      <c r="B222" s="3"/>
    </row>
    <row r="223" spans="1:3" x14ac:dyDescent="0.2">
      <c r="A223" s="3"/>
      <c r="B223" s="3"/>
    </row>
    <row r="224" spans="1:3" x14ac:dyDescent="0.2">
      <c r="A224" s="3"/>
      <c r="B224" s="3"/>
    </row>
    <row r="225" spans="1:2" x14ac:dyDescent="0.2">
      <c r="A225" s="3"/>
      <c r="B225" s="3"/>
    </row>
    <row r="226" spans="1:2" x14ac:dyDescent="0.2">
      <c r="A226" s="3"/>
      <c r="B226" s="3"/>
    </row>
    <row r="227" spans="1:2" x14ac:dyDescent="0.2">
      <c r="A227" s="3"/>
      <c r="B227" s="3"/>
    </row>
    <row r="228" spans="1:2" x14ac:dyDescent="0.2">
      <c r="A228" s="3"/>
      <c r="B228" s="3"/>
    </row>
    <row r="229" spans="1:2" x14ac:dyDescent="0.2">
      <c r="A229" s="3"/>
      <c r="B229" s="3"/>
    </row>
    <row r="230" spans="1:2" x14ac:dyDescent="0.2">
      <c r="A230" s="3"/>
      <c r="B230" s="3"/>
    </row>
    <row r="231" spans="1:2" x14ac:dyDescent="0.2">
      <c r="A231" s="3"/>
      <c r="B231" s="3"/>
    </row>
    <row r="232" spans="1:2" x14ac:dyDescent="0.2">
      <c r="A232" s="3"/>
      <c r="B232" s="3"/>
    </row>
    <row r="233" spans="1:2" x14ac:dyDescent="0.2">
      <c r="A233" s="3"/>
      <c r="B233" s="3"/>
    </row>
    <row r="234" spans="1:2" x14ac:dyDescent="0.2">
      <c r="A234" s="3"/>
      <c r="B234" s="3"/>
    </row>
    <row r="235" spans="1:2" x14ac:dyDescent="0.2">
      <c r="A235" s="3"/>
      <c r="B235" s="3"/>
    </row>
    <row r="236" spans="1:2" x14ac:dyDescent="0.2">
      <c r="A236" s="3"/>
      <c r="B236" s="3"/>
    </row>
    <row r="237" spans="1:2" x14ac:dyDescent="0.2">
      <c r="A237" s="3"/>
      <c r="B237" s="3"/>
    </row>
    <row r="238" spans="1:2" x14ac:dyDescent="0.2">
      <c r="A238" s="3"/>
      <c r="B238" s="3"/>
    </row>
    <row r="239" spans="1:2" x14ac:dyDescent="0.2">
      <c r="A239" s="3"/>
      <c r="B239" s="3"/>
    </row>
    <row r="240" spans="1:2" x14ac:dyDescent="0.2">
      <c r="A240" s="3"/>
      <c r="B240" s="3"/>
    </row>
    <row r="241" spans="1:2" x14ac:dyDescent="0.2">
      <c r="A241" s="3"/>
      <c r="B241" s="3"/>
    </row>
    <row r="242" spans="1:2" x14ac:dyDescent="0.2">
      <c r="A242" s="3"/>
      <c r="B242" s="3"/>
    </row>
    <row r="243" spans="1:2" x14ac:dyDescent="0.2">
      <c r="A243" s="3"/>
      <c r="B243" s="3"/>
    </row>
    <row r="244" spans="1:2" x14ac:dyDescent="0.2">
      <c r="A244" s="3"/>
      <c r="B244" s="3"/>
    </row>
    <row r="245" spans="1:2" x14ac:dyDescent="0.2">
      <c r="A245" s="3"/>
      <c r="B245" s="3"/>
    </row>
    <row r="246" spans="1:2" x14ac:dyDescent="0.2">
      <c r="A246" s="3"/>
      <c r="B246" s="3"/>
    </row>
    <row r="247" spans="1:2" x14ac:dyDescent="0.2">
      <c r="A247" s="3"/>
      <c r="B247" s="3"/>
    </row>
    <row r="248" spans="1:2" x14ac:dyDescent="0.2">
      <c r="A248" s="3"/>
      <c r="B248" s="3"/>
    </row>
    <row r="249" spans="1:2" x14ac:dyDescent="0.2">
      <c r="A249" s="3"/>
      <c r="B249" s="3"/>
    </row>
    <row r="250" spans="1:2" x14ac:dyDescent="0.2">
      <c r="A250" s="3"/>
      <c r="B250" s="3"/>
    </row>
    <row r="251" spans="1:2" x14ac:dyDescent="0.2">
      <c r="A251" s="3"/>
      <c r="B251" s="3"/>
    </row>
  </sheetData>
  <mergeCells count="8">
    <mergeCell ref="A137:C137"/>
    <mergeCell ref="A4:G4"/>
    <mergeCell ref="C7:C8"/>
    <mergeCell ref="D7:D8"/>
    <mergeCell ref="G7:G8"/>
    <mergeCell ref="A7:A8"/>
    <mergeCell ref="B7:B8"/>
    <mergeCell ref="E7:F7"/>
  </mergeCells>
  <phoneticPr fontId="0" type="noConversion"/>
  <hyperlinks>
    <hyperlink ref="C54" r:id="rId1" tooltip="Теплова енергія" display="https://uk.wikipedia.org/wiki/%D0%A2%D0%B5%D0%BF%D0%BB%D0%BE%D0%B2%D0%B0_%D0%B5%D0%BD%D0%B5%D1%80%D0%B3%D1%96%D1%8F"/>
  </hyperlinks>
  <pageMargins left="0.62992125984251968" right="0.39370078740157483" top="0.78740157480314965" bottom="0.62992125984251968" header="0.51181102362204722" footer="0.27559055118110237"/>
  <pageSetup paperSize="9" scale="64" orientation="portrait" r:id="rId2"/>
  <headerFooter differentFirst="1" alignWithMargins="0">
    <oddHeader xml:space="preserve">&amp;C&amp;"Times New Roman,курсив"&amp;14&amp;P&amp;R&amp;"Times New Roman,курсив"&amp;16Продовження додатка  
      </oddHeader>
  </headerFooter>
  <rowBreaks count="1" manualBreakCount="1">
    <brk id="13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додаток</vt:lpstr>
      <vt:lpstr>додаток!Заголовки_для_печати</vt:lpstr>
      <vt:lpstr>додаток!Область_печати</vt:lpstr>
    </vt:vector>
  </TitlesOfParts>
  <Company>OEM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org301</cp:lastModifiedBy>
  <cp:lastPrinted>2020-04-14T09:03:30Z</cp:lastPrinted>
  <dcterms:created xsi:type="dcterms:W3CDTF">2005-04-08T06:14:05Z</dcterms:created>
  <dcterms:modified xsi:type="dcterms:W3CDTF">2020-04-22T06:31:21Z</dcterms:modified>
</cp:coreProperties>
</file>