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5480" windowHeight="11010"/>
  </bookViews>
  <sheets>
    <sheet name="Лист1 (2)" sheetId="4" r:id="rId1"/>
    <sheet name="Лист3" sheetId="3" r:id="rId2"/>
  </sheets>
  <definedNames>
    <definedName name="_xlnm.Print_Titles" localSheetId="0">'Лист1 (2)'!$18:$19</definedName>
    <definedName name="_xlnm.Print_Area" localSheetId="0">'Лист1 (2)'!$A$1:$N$111</definedName>
  </definedNames>
  <calcPr calcId="145621"/>
</workbook>
</file>

<file path=xl/calcChain.xml><?xml version="1.0" encoding="utf-8"?>
<calcChain xmlns="http://schemas.openxmlformats.org/spreadsheetml/2006/main">
  <c r="J81" i="4" l="1"/>
  <c r="H127" i="4" l="1"/>
  <c r="H128" i="4"/>
  <c r="H129" i="4"/>
  <c r="M94" i="4"/>
  <c r="M93" i="4"/>
  <c r="J93" i="4"/>
  <c r="J95" i="4" s="1"/>
  <c r="J37" i="4" l="1"/>
  <c r="M81" i="4" l="1"/>
  <c r="G95" i="4" l="1"/>
  <c r="L48" i="4" l="1"/>
  <c r="K48" i="4"/>
  <c r="J48" i="4"/>
  <c r="I48" i="4"/>
  <c r="M22" i="4" l="1"/>
  <c r="M20" i="4" l="1"/>
  <c r="K79" i="4" l="1"/>
  <c r="L79" i="4" s="1"/>
  <c r="K82" i="4"/>
  <c r="L82" i="4" s="1"/>
  <c r="K85" i="4"/>
  <c r="L85" i="4" s="1"/>
  <c r="H86" i="4"/>
  <c r="J86" i="4"/>
  <c r="L86" i="4" l="1"/>
  <c r="K86" i="4"/>
  <c r="L31" i="4"/>
  <c r="H31" i="4"/>
  <c r="I31" i="4"/>
  <c r="J31" i="4"/>
  <c r="K31" i="4"/>
  <c r="G31" i="4"/>
  <c r="M31" i="4"/>
  <c r="M33" i="4" l="1"/>
  <c r="M105" i="4" s="1"/>
  <c r="L33" i="4"/>
  <c r="L105" i="4" s="1"/>
  <c r="K33" i="4"/>
  <c r="K105" i="4" s="1"/>
  <c r="J33" i="4"/>
  <c r="J105" i="4" s="1"/>
  <c r="I33" i="4"/>
  <c r="I105" i="4" s="1"/>
  <c r="H33" i="4"/>
  <c r="H105" i="4" s="1"/>
  <c r="L100" i="4"/>
  <c r="K100" i="4"/>
  <c r="J100" i="4"/>
  <c r="I100" i="4"/>
  <c r="H100" i="4"/>
  <c r="H56" i="4" l="1"/>
  <c r="I56" i="4"/>
  <c r="J56" i="4"/>
  <c r="K56" i="4"/>
  <c r="L56" i="4"/>
  <c r="G56" i="4"/>
  <c r="G74" i="4" l="1"/>
  <c r="G86" i="4" s="1"/>
  <c r="K95" i="4" l="1"/>
  <c r="L95" i="4"/>
  <c r="J90" i="4"/>
  <c r="K90" i="4"/>
  <c r="L90" i="4"/>
  <c r="M84" i="4"/>
  <c r="M70" i="4"/>
  <c r="M71" i="4"/>
  <c r="M72" i="4"/>
  <c r="M73" i="4"/>
  <c r="M75" i="4"/>
  <c r="M76" i="4"/>
  <c r="M77" i="4"/>
  <c r="M78" i="4"/>
  <c r="M79" i="4"/>
  <c r="M80" i="4"/>
  <c r="M83" i="4"/>
  <c r="M85" i="4"/>
  <c r="M74" i="4"/>
  <c r="M82" i="4" l="1"/>
  <c r="M55" i="4"/>
  <c r="M54" i="4"/>
  <c r="M53" i="4"/>
  <c r="M52" i="4"/>
  <c r="H50" i="4"/>
  <c r="I50" i="4"/>
  <c r="J50" i="4"/>
  <c r="K50" i="4"/>
  <c r="L50" i="4"/>
  <c r="G50" i="4"/>
  <c r="J49" i="4"/>
  <c r="K49" i="4"/>
  <c r="L49" i="4"/>
  <c r="I49" i="4"/>
  <c r="G49" i="4"/>
  <c r="M47" i="4"/>
  <c r="M46" i="4"/>
  <c r="M45" i="4"/>
  <c r="M44" i="4"/>
  <c r="M42" i="4"/>
  <c r="M39" i="4"/>
  <c r="M50" i="4" s="1"/>
  <c r="M38" i="4"/>
  <c r="M37" i="4"/>
  <c r="M35" i="4"/>
  <c r="M56" i="4" l="1"/>
  <c r="M13" i="4"/>
  <c r="M15" i="4"/>
  <c r="M30" i="4" s="1"/>
  <c r="M16" i="4"/>
  <c r="M17" i="4"/>
  <c r="M100" i="4"/>
  <c r="J30" i="4"/>
  <c r="J99" i="4" s="1"/>
  <c r="K30" i="4"/>
  <c r="K99" i="4" s="1"/>
  <c r="L30" i="4"/>
  <c r="L99" i="4" s="1"/>
  <c r="J29" i="4"/>
  <c r="J98" i="4" s="1"/>
  <c r="K29" i="4"/>
  <c r="K98" i="4" s="1"/>
  <c r="L29" i="4"/>
  <c r="L98" i="4" s="1"/>
  <c r="I29" i="4"/>
  <c r="J97" i="4" l="1"/>
  <c r="L97" i="4"/>
  <c r="K97" i="4"/>
  <c r="I69" i="4"/>
  <c r="P97" i="4" l="1"/>
  <c r="M69" i="4"/>
  <c r="M86" i="4" s="1"/>
  <c r="I86" i="4"/>
  <c r="I95" i="4" l="1"/>
  <c r="M92" i="4" l="1"/>
  <c r="F7" i="3" l="1"/>
  <c r="F9" i="3" s="1"/>
  <c r="D9" i="3"/>
  <c r="E9" i="3"/>
  <c r="C9" i="3"/>
  <c r="G7" i="3"/>
  <c r="G9" i="3" s="1"/>
  <c r="J9" i="3" l="1"/>
  <c r="J7" i="3"/>
  <c r="H41" i="4" l="1"/>
  <c r="H48" i="4" s="1"/>
  <c r="M41" i="4" l="1"/>
  <c r="H102" i="4"/>
  <c r="I102" i="4"/>
  <c r="G102" i="4"/>
  <c r="M102" i="4"/>
  <c r="H14" i="4" l="1"/>
  <c r="H29" i="4" l="1"/>
  <c r="M14" i="4"/>
  <c r="G100" i="4"/>
  <c r="H95" i="4"/>
  <c r="M91" i="4"/>
  <c r="M95" i="4" s="1"/>
  <c r="I90" i="4"/>
  <c r="I98" i="4" s="1"/>
  <c r="H88" i="4"/>
  <c r="H90" i="4" s="1"/>
  <c r="G88" i="4"/>
  <c r="G87" i="4"/>
  <c r="M87" i="4" s="1"/>
  <c r="H49" i="4"/>
  <c r="M49" i="4" s="1"/>
  <c r="G43" i="4"/>
  <c r="G48" i="4" s="1"/>
  <c r="G33" i="4"/>
  <c r="I30" i="4"/>
  <c r="H30" i="4"/>
  <c r="G30" i="4"/>
  <c r="G99" i="4" s="1"/>
  <c r="M21" i="4"/>
  <c r="G12" i="4"/>
  <c r="M43" i="4" l="1"/>
  <c r="M48" i="4" s="1"/>
  <c r="G29" i="4"/>
  <c r="M12" i="4"/>
  <c r="M29" i="4" s="1"/>
  <c r="G105" i="4"/>
  <c r="H98" i="4"/>
  <c r="H99" i="4"/>
  <c r="I99" i="4"/>
  <c r="I97" i="4" s="1"/>
  <c r="M88" i="4"/>
  <c r="G90" i="4"/>
  <c r="M90" i="4" s="1"/>
  <c r="M99" i="4" l="1"/>
  <c r="H97" i="4"/>
  <c r="G98" i="4"/>
  <c r="M98" i="4" s="1"/>
  <c r="M97" i="4" s="1"/>
  <c r="G97" i="4" l="1"/>
</calcChain>
</file>

<file path=xl/sharedStrings.xml><?xml version="1.0" encoding="utf-8"?>
<sst xmlns="http://schemas.openxmlformats.org/spreadsheetml/2006/main" count="253" uniqueCount="131">
  <si>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</si>
  <si>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</si>
  <si>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</si>
  <si>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</si>
  <si>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</si>
  <si>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</si>
  <si>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</si>
  <si>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</si>
  <si>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</si>
  <si>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</si>
  <si>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</si>
  <si>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</si>
  <si>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</si>
  <si>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</si>
  <si>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</si>
  <si>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</si>
  <si>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</si>
  <si>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</si>
  <si>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3.2. Ліквідація стихійних звалищ</t>
  </si>
  <si>
    <t>4.5. Демонтаж димової труби котельні "Прорізна, 87"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</si>
  <si>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</si>
  <si>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</si>
  <si>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</si>
  <si>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</si>
  <si>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</si>
  <si>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</si>
  <si>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</si>
  <si>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</si>
  <si>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</si>
  <si>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</si>
  <si>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</si>
  <si>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</si>
  <si>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</si>
  <si>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</si>
  <si>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</si>
  <si>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</si>
  <si>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Департа-мент роз-витку інф-раструкту-ри міста виконкому Криворізь-кої міської ради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</si>
  <si>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</si>
  <si>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</si>
  <si>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</si>
  <si>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1.8. Послуги з приєднання електроуста-новок до електричних мереж</t>
  </si>
  <si>
    <t>3.3. Придбан-ня контей-нерних систем для розмі-щення конте-йнерів для збору твердих побутових відходів</t>
  </si>
  <si>
    <t>4.2. Придбан-ня теплоізо-ляційних матеріалів</t>
  </si>
  <si>
    <t>4.3. Придбан-ня блочних автоматизова-них пальників з частотними пе-ретворюва-чами</t>
  </si>
  <si>
    <t>4.4. Реконст-рукція схеми теплопоста-чання</t>
  </si>
  <si>
    <t>5.1. Поповнен-ня статутного капіталу на придбання  обладнання   і предметів довгостроко-вого користування</t>
  </si>
  <si>
    <t>6.2. Поповнен-ня статутного капіталу на придбання  обладнання і предметів довгостро-кового користування</t>
  </si>
  <si>
    <t>Назва напряму діяльності (пріори-тетні завдання) </t>
  </si>
  <si>
    <t>тивності та енерго-збережен-ня серед  органів самоорга-нізації населення та ОСББ</t>
  </si>
  <si>
    <t>що зазна-ли негати-вного впливу внаслідок збройного конфлікту на сході України</t>
  </si>
  <si>
    <t>3.1. Оформ-лення права користування земельними ділянками під полігонами звалищ сміття міста</t>
  </si>
  <si>
    <t>3.4 Капіталь-ний ремонт контейнерних майданчиків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</si>
  <si>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</si>
  <si>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</si>
  <si>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</si>
  <si>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</si>
  <si>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</si>
  <si>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</si>
  <si>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</si>
  <si>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</si>
  <si>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4.7. Оснащен-ня вузлами комерційного обліку те-плової енергії житлових будинків, приєднаних до зовнішніх інженерних мереж</t>
  </si>
  <si>
    <t xml:space="preserve">4.8. Поповнен-ня статутного капіталу  на виконання робіт з буді-вництва, реко-нструкції, капі-тального ремо-нту  котелень та  теплових мереж </t>
  </si>
  <si>
    <t xml:space="preserve">4.9.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</si>
  <si>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4.10. Оплата за енергоносії</t>
  </si>
  <si>
    <t>4.11. Придбан-ня кришок люків</t>
  </si>
  <si>
    <t>4.12. Послуги щодо фінансового лізингу на придбання спецтехніки</t>
  </si>
  <si>
    <t>4.13.  Капіталь-ний  ремонт, будівництво, реконструкція  мереж водо-постачання та водовідве-дення</t>
  </si>
  <si>
    <t>4.17 Придбан-ня пожежних гідрантів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</si>
  <si>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</si>
  <si>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</si>
  <si>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</si>
  <si>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2.6. Судові витрати та оголошення за судовими справами</t>
  </si>
  <si>
    <t>2.7. Висвітлен-ня діяльності департаменту розвитку інфраструк-тури міста виконкому Криворізької міської ради в засобах масової інформації</t>
  </si>
  <si>
    <t>2.8. Реєстрація та перере-єстрація автотранспорту (узяття на облік та зняття з нього)</t>
  </si>
  <si>
    <t>2.9. Послуги з розробки про-ектів земле-устрою щодо відведення земельних ділянок у постійне користування під об´єкти нерухомості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</si>
  <si>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</si>
  <si>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</si>
  <si>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 xml:space="preserve"> Гарантування    умов   безпеч-ного та комфо-ртного про-живання насе-лення. Надання  об’єднанням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</t>
  </si>
  <si>
    <t xml:space="preserve">Субвенція з облас-ного бю-джету бю-джетам міст, районів та об’єднан-ням тери-торіальних   громад на виконання доручень виборців депутата-ми облас-ної ради </t>
  </si>
  <si>
    <t xml:space="preserve"> ня серед органів самоорга-нізації населення та ОСББ</t>
  </si>
  <si>
    <t>ми облас-ної ради</t>
  </si>
  <si>
    <t xml:space="preserve"> основних засобів та необоротних активів</t>
  </si>
  <si>
    <t>2.1. Оформ-лення висно-вку спеціалі-зованої організації про можливість (неможливітіь)   подальшої експлуатації</t>
  </si>
  <si>
    <t xml:space="preserve"> впливу внаслідок збройного конфлікту на сході України</t>
  </si>
  <si>
    <t>4.16. Послуги з обслуговуван-ня підвищува-льних насосів холодної води</t>
  </si>
  <si>
    <t>х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</si>
  <si>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</si>
  <si>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</si>
  <si>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</si>
  <si>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 xml:space="preserve">канцями бага-токвартирних будинків, їх належна технічна                                        експлуатація та      безперебійна ро-бота. Подов-ження   терміну експлуатації ліфтів. Заміна табличок з назвами топонімів на будинках на нові           </t>
  </si>
  <si>
    <t>1.7. Фінансу-вання пере-можців обласного конкурсу мікропроектів з енергоефек-тивності та енергозбере-ження серед органів самоорганізації населення й ОСББ</t>
  </si>
  <si>
    <t>Субвенція з облас-ного бю-джету до місцевих бюджетів на фінан-сування перемож-ців облас-ного кон-курсу мік-ропроєк-тів з ене-ргоефек-тивності та енерго-збережен-</t>
  </si>
  <si>
    <t>Субвенція з облас-ного бю-джету до місцевих бюджетів на фінан-сування перемож-ців облас-ного кон-курсу мік-ропроєк-тів з ене-ргоефек-</t>
  </si>
  <si>
    <t>Комуна-льне майно</t>
  </si>
  <si>
    <t>2.2. Інвента-ризація, технічна інвентаризація, оцінка об'єктів нерухомого майна, об’єктів (елементів) благоустрою з виготовленням технічного паспорта</t>
  </si>
  <si>
    <t>Субвенція з держав-ного бю-джету міс-цевим бюдже-там на здійснен-ня заходів щодо підтримки територій, що зазна-ли негати-вного</t>
  </si>
  <si>
    <t xml:space="preserve">Субвенція з держав-ного бю-джету міс-цевим бюдже-там на здійснен-ня заходів щодо підтримки територій, </t>
  </si>
  <si>
    <t>Саніта-рна очи-стка міста</t>
  </si>
  <si>
    <t>Підтри-мка  кому-нальних підпри-ємств - надавачів послуг з теплопос-тачання, водопоста-чання та водовідве-дення</t>
  </si>
  <si>
    <t>4.6. Поповнен-ня статутного  капіталу  на  придбання спецтехніки, обладнання  та предметів довгостроко-вого користування</t>
  </si>
  <si>
    <t>4.14.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</si>
  <si>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4.15.  Попов-нення статут-ного  капіталу  на  придбання спецтехніки, обладнання та   предметів до-вгострокового користування</t>
  </si>
  <si>
    <t>Заходи,  пов’язані з економіч-ною дія-льністю Комуналь-ного   зак-ладу   "Дитячий оздоровчий табір "Перлина Кри-воріжжя" Криворізь-кої міської ради</t>
  </si>
  <si>
    <t xml:space="preserve">Департа-мент роз-витку інф-раструкту-ри міста виконкому Криворізь-кої міської ради - голо-вний роз-порядник коштів, Ко-мунальне  підприємс-тво "Кри-вбасводо-канал"- одержувач коштів </t>
  </si>
  <si>
    <t>Департа-мент роз-витку інф-раструкту-ри міста виконкому Криворізь-кої міської ради - голо-вний роз-порядник коштів, Ко-мунальне  підприємс-тво тепло-вих мереж "Криворіж-тепломе-режа"- одержувач коштів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</si>
  <si>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</si>
  <si>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за-лученням кре-дитних ресур-сів на впрова-дження проєк-тів з енерго-ефективності</t>
    </r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</si>
  <si>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</si>
  <si>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</si>
  <si>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водо-відведення. Зни-ження травма-тизму населен-ня, запобігання нещасним випадкам. Економія енергоресурсів</t>
  </si>
  <si>
    <t>Департа-мент роз-витку інф-раструкту-ри міста виконкому Криворізь-кої міської ради - голо-вний роз-порядник коштів, Ко-мунальний заклад "Ди-тячий оздо-ровчий та-</t>
  </si>
  <si>
    <t xml:space="preserve">бір  "Пер-лина Кри-воріжжя" Криворізь-кої міської ради - одер-жувач коштів </t>
  </si>
  <si>
    <t xml:space="preserve"> Департа-мент роз-витку інф-раструкту-ри міста виконкому Криворізь-кої міської  ради -головний розпоря-дник коштів, Ко-мунальне підприєм-ство "Кри-вбастеп-лоенерго" Криворізь-кої міської ради - одержувач коштів</t>
  </si>
  <si>
    <t>Заходи,  пов’язані з економіч-ною дія-льністю Комуналь-ного  під-приємства "Кривбас-теплоенер-го" Криворізь-кої міської ради</t>
  </si>
  <si>
    <t>Субвенція з держав-ного бю-джету міс-цевим бюдже-</t>
  </si>
  <si>
    <t>там на здійснен-ня заходів щодо підтримки територій, що зазна-ли негати-вного впливу внаслідок збройного конфлікту на сході України</t>
  </si>
  <si>
    <t>Заходи, по-вя'зані з реаліза-цією соціа-льно-еконо-мічного розвитку</t>
  </si>
  <si>
    <t xml:space="preserve">депутата-ми облас-ної ради </t>
  </si>
  <si>
    <t>курсу мік-ропроєк-тів з ене-ргоефек-тивності та енерго-збережен-ня серед  органів самоорга-нізації населення та ОСББ</t>
  </si>
  <si>
    <t xml:space="preserve">Субвенція з облас-ного бю-джету бю-джетам міст, райо-нів та об’єднан-ням тери-торіаль-них   гро-мад на виконан-ня дору-чень виборців </t>
  </si>
  <si>
    <t>Субвенція з облас-ного бюд-жету до місцевих бюджетів на фінан-сування перемож-ців облас-ного кон-</t>
  </si>
  <si>
    <t>7.1. Заходи, пов'язані з реалізацією соціально-економічного розвитку</t>
  </si>
  <si>
    <t>Субвенція з обласно-го бюдже-ту місько-му бю-джету на соціально-економіч-ний розвиток</t>
  </si>
  <si>
    <t>Додаток 2</t>
  </si>
  <si>
    <t>Секретар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</si>
  <si>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</si>
  <si>
    <r>
      <t xml:space="preserve">                     </t>
    </r>
    <r>
      <rPr>
        <b/>
        <i/>
        <sz val="28"/>
        <rFont val="Times New Roman"/>
        <family val="1"/>
        <charset val="204"/>
      </rPr>
      <t>Сергій Маляренко</t>
    </r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</si>
  <si>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</si>
  <si>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Субвенція з облас-ного бю-джету бю-джетам міст, райо-нів та об’є-днан-ням територі-альних   громад на виконан-ня  доручень виборців  депутата-</t>
  </si>
  <si>
    <t>6.4. Фінансова підтримка</t>
  </si>
  <si>
    <t>до рішення міської ради 27.05.2020 №4745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</si>
</sst>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30"/>
      <name val="Arial Cyr"/>
      <charset val="204"/>
    </font>
    <font>
      <b/>
      <i/>
      <sz val="28"/>
      <name val="Times New Roman"/>
      <family val="1"/>
      <charset val="204"/>
    </font>
    <font>
      <sz val="2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Arial"/>
      <family val="2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78">
    <xf numFmtId="0" fontId="0" fillId="0" borderId="0" xfId="0"/>
    <xf numFmtId="0" fontId="6" fillId="0" borderId="0" xfId="0" applyFont="1" applyFill="1"/>
    <xf numFmtId="0" fontId="6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2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/>
    <xf numFmtId="0" fontId="9" fillId="0" borderId="0" xfId="0" applyFont="1" applyFill="1" applyAlignment="1"/>
    <xf numFmtId="0" fontId="16" fillId="0" borderId="5" xfId="0" applyFont="1" applyFill="1" applyBorder="1" applyAlignment="1">
      <alignment vertical="top" wrapText="1"/>
    </xf>
    <xf numFmtId="0" fontId="18" fillId="0" borderId="5" xfId="0" applyFont="1" applyFill="1" applyBorder="1" applyAlignment="1">
      <alignment vertical="top" wrapText="1"/>
    </xf>
    <xf numFmtId="3" fontId="14" fillId="0" borderId="5" xfId="1" applyNumberFormat="1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0" fontId="19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justify" vertical="top" wrapText="1"/>
    </xf>
    <xf numFmtId="0" fontId="14" fillId="0" borderId="0" xfId="1" applyFont="1" applyFill="1" applyBorder="1" applyAlignment="1">
      <alignment vertical="top" wrapText="1"/>
    </xf>
    <xf numFmtId="0" fontId="21" fillId="0" borderId="5" xfId="0" applyFont="1" applyFill="1" applyBorder="1" applyAlignment="1">
      <alignment horizontal="right"/>
    </xf>
    <xf numFmtId="0" fontId="21" fillId="0" borderId="0" xfId="0" applyFont="1" applyFill="1" applyBorder="1" applyAlignment="1">
      <alignment horizontal="right"/>
    </xf>
    <xf numFmtId="0" fontId="10" fillId="0" borderId="0" xfId="0" applyFont="1" applyFill="1" applyAlignment="1">
      <alignment vertical="center" wrapText="1"/>
    </xf>
    <xf numFmtId="3" fontId="14" fillId="0" borderId="1" xfId="1" applyNumberFormat="1" applyFont="1" applyFill="1" applyBorder="1" applyAlignment="1">
      <alignment horizontal="center" vertical="center" wrapText="1"/>
    </xf>
    <xf numFmtId="2" fontId="20" fillId="0" borderId="1" xfId="0" applyNumberFormat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vertical="top" wrapText="1"/>
    </xf>
    <xf numFmtId="0" fontId="32" fillId="0" borderId="13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justify" vertical="center" wrapText="1"/>
    </xf>
    <xf numFmtId="0" fontId="29" fillId="0" borderId="13" xfId="0" applyFont="1" applyBorder="1" applyAlignment="1">
      <alignment horizontal="center" vertical="center" wrapText="1"/>
    </xf>
    <xf numFmtId="4" fontId="0" fillId="0" borderId="0" xfId="0" applyNumberFormat="1"/>
    <xf numFmtId="4" fontId="29" fillId="0" borderId="13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4" fontId="30" fillId="0" borderId="13" xfId="0" applyNumberFormat="1" applyFont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justify" vertical="center" wrapText="1"/>
    </xf>
    <xf numFmtId="0" fontId="29" fillId="0" borderId="13" xfId="0" applyFont="1" applyFill="1" applyBorder="1" applyAlignment="1">
      <alignment horizontal="center" vertical="center" wrapText="1"/>
    </xf>
    <xf numFmtId="4" fontId="29" fillId="0" borderId="13" xfId="0" applyNumberFormat="1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ont="1" applyFill="1"/>
    <xf numFmtId="4" fontId="0" fillId="0" borderId="0" xfId="0" applyNumberFormat="1" applyFont="1" applyFill="1"/>
    <xf numFmtId="0" fontId="14" fillId="0" borderId="1" xfId="0" applyFont="1" applyFill="1" applyBorder="1" applyAlignment="1">
      <alignment vertical="top" wrapText="1"/>
    </xf>
    <xf numFmtId="0" fontId="14" fillId="0" borderId="1" xfId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top" wrapText="1"/>
    </xf>
    <xf numFmtId="4" fontId="13" fillId="0" borderId="1" xfId="0" quotePrefix="1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3" fontId="14" fillId="0" borderId="1" xfId="1" applyNumberFormat="1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top" wrapText="1"/>
    </xf>
    <xf numFmtId="4" fontId="17" fillId="0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34" fillId="0" borderId="0" xfId="0" applyFont="1" applyFill="1" applyBorder="1" applyAlignment="1"/>
    <xf numFmtId="0" fontId="13" fillId="0" borderId="3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vertical="center"/>
    </xf>
    <xf numFmtId="0" fontId="33" fillId="0" borderId="0" xfId="0" applyFont="1" applyFill="1" applyBorder="1" applyAlignment="1"/>
    <xf numFmtId="0" fontId="31" fillId="0" borderId="13" xfId="0" applyFont="1" applyBorder="1" applyAlignment="1">
      <alignment horizontal="center" vertical="center" wrapText="1"/>
    </xf>
    <xf numFmtId="0" fontId="29" fillId="0" borderId="9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30" fillId="0" borderId="10" xfId="0" applyFont="1" applyBorder="1" applyAlignment="1">
      <alignment horizontal="justify" vertical="center" wrapText="1"/>
    </xf>
    <xf numFmtId="0" fontId="37" fillId="0" borderId="13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4" fontId="38" fillId="0" borderId="13" xfId="0" applyNumberFormat="1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4" fontId="40" fillId="0" borderId="13" xfId="0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4" fontId="29" fillId="0" borderId="26" xfId="0" applyNumberFormat="1" applyFont="1" applyBorder="1" applyAlignment="1">
      <alignment horizontal="center" vertical="center" wrapText="1"/>
    </xf>
    <xf numFmtId="4" fontId="41" fillId="0" borderId="23" xfId="0" applyNumberFormat="1" applyFont="1" applyBorder="1" applyAlignment="1">
      <alignment horizontal="center" vertical="center" wrapText="1"/>
    </xf>
    <xf numFmtId="4" fontId="29" fillId="0" borderId="23" xfId="0" applyNumberFormat="1" applyFont="1" applyBorder="1" applyAlignment="1">
      <alignment horizontal="center" vertical="center" wrapText="1"/>
    </xf>
    <xf numFmtId="4" fontId="29" fillId="0" borderId="10" xfId="0" applyNumberFormat="1" applyFont="1" applyBorder="1" applyAlignment="1">
      <alignment horizontal="center" vertical="center" wrapText="1"/>
    </xf>
    <xf numFmtId="4" fontId="41" fillId="0" borderId="13" xfId="0" applyNumberFormat="1" applyFont="1" applyBorder="1" applyAlignment="1">
      <alignment horizontal="center" vertical="center" wrapText="1"/>
    </xf>
    <xf numFmtId="0" fontId="29" fillId="0" borderId="8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4" fontId="27" fillId="0" borderId="3" xfId="0" applyNumberFormat="1" applyFont="1" applyFill="1" applyBorder="1" applyAlignment="1">
      <alignment horizontal="center" vertical="center" wrapText="1"/>
    </xf>
    <xf numFmtId="4" fontId="27" fillId="0" borderId="4" xfId="0" applyNumberFormat="1" applyFont="1" applyFill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left"/>
    </xf>
    <xf numFmtId="4" fontId="19" fillId="0" borderId="1" xfId="0" applyNumberFormat="1" applyFont="1" applyFill="1" applyBorder="1" applyAlignment="1">
      <alignment horizontal="center" vertical="top" wrapText="1"/>
    </xf>
    <xf numFmtId="4" fontId="19" fillId="0" borderId="3" xfId="0" applyNumberFormat="1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4" fontId="19" fillId="0" borderId="4" xfId="0" applyNumberFormat="1" applyFont="1" applyFill="1" applyBorder="1" applyAlignment="1">
      <alignment horizontal="center" vertical="top" wrapText="1"/>
    </xf>
    <xf numFmtId="4" fontId="19" fillId="0" borderId="2" xfId="0" applyNumberFormat="1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4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0" fontId="12" fillId="0" borderId="18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top" wrapText="1"/>
    </xf>
    <xf numFmtId="0" fontId="12" fillId="0" borderId="21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22" xfId="0" applyFont="1" applyFill="1" applyBorder="1" applyAlignment="1">
      <alignment horizontal="center" vertical="top" wrapText="1"/>
    </xf>
    <xf numFmtId="0" fontId="12" fillId="0" borderId="20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center" vertical="center" wrapText="1"/>
    </xf>
    <xf numFmtId="4" fontId="15" fillId="0" borderId="0" xfId="0" applyNumberFormat="1" applyFont="1" applyFill="1" applyBorder="1" applyAlignment="1">
      <alignment horizontal="right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" fontId="20" fillId="0" borderId="3" xfId="0" applyNumberFormat="1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3" fontId="14" fillId="0" borderId="3" xfId="1" applyNumberFormat="1" applyFont="1" applyFill="1" applyBorder="1" applyAlignment="1">
      <alignment horizontal="center" vertical="top" wrapText="1"/>
    </xf>
    <xf numFmtId="3" fontId="14" fillId="0" borderId="2" xfId="1" applyNumberFormat="1" applyFont="1" applyFill="1" applyBorder="1" applyAlignment="1">
      <alignment horizontal="center" vertical="top" wrapText="1"/>
    </xf>
    <xf numFmtId="0" fontId="14" fillId="0" borderId="1" xfId="1" applyFont="1" applyFill="1" applyBorder="1" applyAlignment="1">
      <alignment horizontal="center" vertical="top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9"/>
  <sheetViews>
    <sheetView tabSelected="1" view="pageBreakPreview" zoomScale="50" zoomScaleNormal="82" zoomScaleSheetLayoutView="50" zoomScalePageLayoutView="60" workbookViewId="0">
      <selection activeCell="M3" sqref="M3"/>
    </sheetView>
  </sheetViews>
  <sheetFormatPr defaultColWidth="9.140625" defaultRowHeight="12.75" x14ac:dyDescent="0.2"/>
  <cols>
    <col min="1" max="1" width="6.85546875" style="4" customWidth="1"/>
    <col min="2" max="2" width="20.5703125" style="4" customWidth="1"/>
    <col min="3" max="3" width="25.5703125" style="4" customWidth="1"/>
    <col min="4" max="4" width="14" style="4" customWidth="1"/>
    <col min="5" max="5" width="19.42578125" style="4" customWidth="1"/>
    <col min="6" max="6" width="17.5703125" style="4" customWidth="1"/>
    <col min="7" max="12" width="19.7109375" style="4" customWidth="1"/>
    <col min="13" max="13" width="24.140625" style="4" customWidth="1"/>
    <col min="14" max="14" width="28.5703125" style="4" customWidth="1"/>
    <col min="15" max="15" width="11.5703125" style="4" hidden="1" customWidth="1"/>
    <col min="16" max="16" width="12.140625" style="4" bestFit="1" customWidth="1"/>
    <col min="17" max="17" width="11.85546875" style="4" customWidth="1"/>
    <col min="18" max="18" width="12.140625" style="4" bestFit="1" customWidth="1"/>
    <col min="19" max="16384" width="9.140625" style="4"/>
  </cols>
  <sheetData>
    <row r="1" spans="1:18" ht="30.75" x14ac:dyDescent="0.2">
      <c r="M1" s="150" t="s">
        <v>123</v>
      </c>
      <c r="N1" s="150"/>
    </row>
    <row r="2" spans="1:18" ht="149.25" customHeight="1" x14ac:dyDescent="0.4">
      <c r="A2" s="1"/>
      <c r="B2" s="1"/>
      <c r="C2" s="1"/>
      <c r="D2" s="1"/>
      <c r="E2" s="1"/>
      <c r="F2" s="2" t="s">
        <v>10</v>
      </c>
      <c r="G2" s="3"/>
      <c r="M2" s="155" t="s">
        <v>130</v>
      </c>
      <c r="N2" s="155"/>
      <c r="O2" s="26"/>
      <c r="P2" s="26"/>
    </row>
    <row r="3" spans="1:18" ht="20.25" customHeight="1" x14ac:dyDescent="0.4">
      <c r="A3" s="1"/>
      <c r="B3" s="1"/>
      <c r="C3" s="5"/>
      <c r="D3" s="1"/>
      <c r="E3" s="1"/>
      <c r="F3" s="3"/>
      <c r="G3" s="3"/>
      <c r="H3" s="3"/>
      <c r="I3" s="3"/>
      <c r="J3" s="3"/>
      <c r="K3" s="3"/>
      <c r="L3" s="3"/>
      <c r="M3" s="3"/>
      <c r="N3" s="3"/>
    </row>
    <row r="4" spans="1:18" ht="81" customHeight="1" x14ac:dyDescent="0.2">
      <c r="A4" s="156" t="s">
        <v>107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</row>
    <row r="5" spans="1:18" ht="24.75" hidden="1" customHeight="1" x14ac:dyDescent="0.2">
      <c r="A5" s="156"/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</row>
    <row r="6" spans="1:18" ht="12.7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R6" s="4" t="s">
        <v>85</v>
      </c>
    </row>
    <row r="7" spans="1:18" ht="30.75" customHeight="1" x14ac:dyDescent="0.2">
      <c r="A7" s="151" t="s">
        <v>35</v>
      </c>
      <c r="B7" s="151" t="s">
        <v>47</v>
      </c>
      <c r="C7" s="151" t="s">
        <v>0</v>
      </c>
      <c r="D7" s="151" t="s">
        <v>13</v>
      </c>
      <c r="E7" s="151" t="s">
        <v>1</v>
      </c>
      <c r="F7" s="151" t="s">
        <v>37</v>
      </c>
      <c r="G7" s="151" t="s">
        <v>86</v>
      </c>
      <c r="H7" s="151"/>
      <c r="I7" s="151"/>
      <c r="J7" s="151"/>
      <c r="K7" s="151"/>
      <c r="L7" s="151"/>
      <c r="M7" s="151"/>
      <c r="N7" s="151" t="s">
        <v>12</v>
      </c>
    </row>
    <row r="8" spans="1:18" ht="27" customHeight="1" x14ac:dyDescent="0.2">
      <c r="A8" s="151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</row>
    <row r="9" spans="1:18" ht="21" customHeight="1" x14ac:dyDescent="0.2">
      <c r="A9" s="151"/>
      <c r="B9" s="151"/>
      <c r="C9" s="151"/>
      <c r="D9" s="151"/>
      <c r="E9" s="151"/>
      <c r="F9" s="151"/>
      <c r="G9" s="151" t="s">
        <v>5</v>
      </c>
      <c r="H9" s="158" t="s">
        <v>6</v>
      </c>
      <c r="I9" s="158" t="s">
        <v>7</v>
      </c>
      <c r="J9" s="158" t="s">
        <v>56</v>
      </c>
      <c r="K9" s="158" t="s">
        <v>58</v>
      </c>
      <c r="L9" s="158" t="s">
        <v>57</v>
      </c>
      <c r="M9" s="158" t="s">
        <v>9</v>
      </c>
      <c r="N9" s="151"/>
      <c r="O9" s="7"/>
    </row>
    <row r="10" spans="1:18" ht="80.25" customHeight="1" x14ac:dyDescent="0.2">
      <c r="A10" s="151"/>
      <c r="B10" s="151"/>
      <c r="C10" s="151"/>
      <c r="D10" s="151"/>
      <c r="E10" s="151"/>
      <c r="F10" s="151"/>
      <c r="G10" s="151"/>
      <c r="H10" s="158"/>
      <c r="I10" s="158"/>
      <c r="J10" s="158"/>
      <c r="K10" s="158"/>
      <c r="L10" s="158"/>
      <c r="M10" s="158"/>
      <c r="N10" s="151"/>
    </row>
    <row r="11" spans="1:18" ht="26.25" x14ac:dyDescent="0.2">
      <c r="A11" s="65">
        <v>1</v>
      </c>
      <c r="B11" s="65">
        <v>2</v>
      </c>
      <c r="C11" s="65">
        <v>3</v>
      </c>
      <c r="D11" s="65">
        <v>4</v>
      </c>
      <c r="E11" s="65">
        <v>5</v>
      </c>
      <c r="F11" s="65">
        <v>6</v>
      </c>
      <c r="G11" s="65">
        <v>7</v>
      </c>
      <c r="H11" s="66">
        <v>8</v>
      </c>
      <c r="I11" s="66">
        <v>9</v>
      </c>
      <c r="J11" s="66">
        <v>10</v>
      </c>
      <c r="K11" s="66">
        <v>11</v>
      </c>
      <c r="L11" s="66">
        <v>12</v>
      </c>
      <c r="M11" s="66">
        <v>13</v>
      </c>
      <c r="N11" s="65">
        <v>14</v>
      </c>
    </row>
    <row r="12" spans="1:18" ht="78.75" customHeight="1" x14ac:dyDescent="0.2">
      <c r="A12" s="125">
        <v>1</v>
      </c>
      <c r="B12" s="118" t="s">
        <v>87</v>
      </c>
      <c r="C12" s="78" t="s">
        <v>38</v>
      </c>
      <c r="D12" s="78" t="s">
        <v>53</v>
      </c>
      <c r="E12" s="125" t="s">
        <v>36</v>
      </c>
      <c r="F12" s="78" t="s">
        <v>2</v>
      </c>
      <c r="G12" s="75">
        <f>20000+8000+10000</f>
        <v>38000</v>
      </c>
      <c r="H12" s="64">
        <v>74700</v>
      </c>
      <c r="I12" s="64">
        <v>100000</v>
      </c>
      <c r="J12" s="75">
        <v>200000</v>
      </c>
      <c r="K12" s="64">
        <v>240000</v>
      </c>
      <c r="L12" s="64">
        <v>290000</v>
      </c>
      <c r="M12" s="64">
        <f>G12+H12+I12+J12+K12+L12</f>
        <v>942700</v>
      </c>
      <c r="N12" s="125" t="s">
        <v>77</v>
      </c>
    </row>
    <row r="13" spans="1:18" ht="80.25" customHeight="1" x14ac:dyDescent="0.2">
      <c r="A13" s="125"/>
      <c r="B13" s="118"/>
      <c r="C13" s="78" t="s">
        <v>21</v>
      </c>
      <c r="D13" s="78" t="s">
        <v>53</v>
      </c>
      <c r="E13" s="125"/>
      <c r="F13" s="78" t="s">
        <v>2</v>
      </c>
      <c r="G13" s="75">
        <v>100</v>
      </c>
      <c r="H13" s="64">
        <v>120</v>
      </c>
      <c r="I13" s="64">
        <v>150</v>
      </c>
      <c r="J13" s="75">
        <v>100</v>
      </c>
      <c r="K13" s="64">
        <v>120</v>
      </c>
      <c r="L13" s="64">
        <v>150</v>
      </c>
      <c r="M13" s="64">
        <f t="shared" ref="M13:M17" si="0">G13+H13+I13+J13+K13+L13</f>
        <v>740</v>
      </c>
      <c r="N13" s="125"/>
    </row>
    <row r="14" spans="1:18" ht="52.5" x14ac:dyDescent="0.2">
      <c r="A14" s="125"/>
      <c r="B14" s="118"/>
      <c r="C14" s="159" t="s">
        <v>39</v>
      </c>
      <c r="D14" s="78" t="s">
        <v>53</v>
      </c>
      <c r="E14" s="125"/>
      <c r="F14" s="78" t="s">
        <v>2</v>
      </c>
      <c r="G14" s="75">
        <v>50000</v>
      </c>
      <c r="H14" s="64">
        <f>55000-1700</f>
        <v>53300</v>
      </c>
      <c r="I14" s="64">
        <v>60000</v>
      </c>
      <c r="J14" s="75">
        <v>20000</v>
      </c>
      <c r="K14" s="64">
        <v>20000</v>
      </c>
      <c r="L14" s="64">
        <v>20000</v>
      </c>
      <c r="M14" s="64">
        <f t="shared" si="0"/>
        <v>223300</v>
      </c>
      <c r="N14" s="125"/>
    </row>
    <row r="15" spans="1:18" ht="103.5" customHeight="1" x14ac:dyDescent="0.2">
      <c r="A15" s="125"/>
      <c r="B15" s="118"/>
      <c r="C15" s="153"/>
      <c r="D15" s="78" t="s">
        <v>53</v>
      </c>
      <c r="E15" s="125"/>
      <c r="F15" s="78" t="s">
        <v>16</v>
      </c>
      <c r="G15" s="75">
        <v>200</v>
      </c>
      <c r="H15" s="64">
        <v>200</v>
      </c>
      <c r="I15" s="64">
        <v>200</v>
      </c>
      <c r="J15" s="75">
        <v>50</v>
      </c>
      <c r="K15" s="64">
        <v>40</v>
      </c>
      <c r="L15" s="64">
        <v>30</v>
      </c>
      <c r="M15" s="64">
        <f t="shared" si="0"/>
        <v>720</v>
      </c>
      <c r="N15" s="125"/>
    </row>
    <row r="16" spans="1:18" ht="105" x14ac:dyDescent="0.2">
      <c r="A16" s="125"/>
      <c r="B16" s="118"/>
      <c r="C16" s="29" t="s">
        <v>17</v>
      </c>
      <c r="D16" s="78" t="s">
        <v>53</v>
      </c>
      <c r="E16" s="125"/>
      <c r="F16" s="78" t="s">
        <v>2</v>
      </c>
      <c r="G16" s="75">
        <v>780</v>
      </c>
      <c r="H16" s="64">
        <v>1000</v>
      </c>
      <c r="I16" s="64">
        <v>1500</v>
      </c>
      <c r="J16" s="75">
        <v>1700</v>
      </c>
      <c r="K16" s="64">
        <v>2000</v>
      </c>
      <c r="L16" s="64">
        <v>2100</v>
      </c>
      <c r="M16" s="64">
        <f t="shared" si="0"/>
        <v>9080</v>
      </c>
      <c r="N16" s="125"/>
    </row>
    <row r="17" spans="1:14" ht="88.5" customHeight="1" x14ac:dyDescent="0.2">
      <c r="A17" s="125"/>
      <c r="B17" s="118"/>
      <c r="C17" s="53" t="s">
        <v>76</v>
      </c>
      <c r="D17" s="78" t="s">
        <v>53</v>
      </c>
      <c r="E17" s="125"/>
      <c r="F17" s="78" t="s">
        <v>3</v>
      </c>
      <c r="G17" s="64">
        <v>1500</v>
      </c>
      <c r="H17" s="64">
        <v>0</v>
      </c>
      <c r="I17" s="64">
        <v>0</v>
      </c>
      <c r="J17" s="64">
        <v>600</v>
      </c>
      <c r="K17" s="64">
        <v>600</v>
      </c>
      <c r="L17" s="64">
        <v>600</v>
      </c>
      <c r="M17" s="64">
        <f t="shared" si="0"/>
        <v>3300</v>
      </c>
      <c r="N17" s="125"/>
    </row>
    <row r="18" spans="1:14" ht="38.25" customHeight="1" x14ac:dyDescent="0.2">
      <c r="A18" s="13"/>
      <c r="B18" s="14"/>
      <c r="C18" s="15"/>
      <c r="D18" s="16"/>
      <c r="E18" s="13"/>
      <c r="F18" s="16"/>
      <c r="G18" s="157" t="s">
        <v>125</v>
      </c>
      <c r="H18" s="157"/>
      <c r="I18" s="157"/>
      <c r="J18" s="157"/>
      <c r="K18" s="157"/>
      <c r="L18" s="157"/>
      <c r="M18" s="157"/>
      <c r="N18" s="157"/>
    </row>
    <row r="19" spans="1:14" ht="26.25" x14ac:dyDescent="0.2">
      <c r="A19" s="65">
        <v>1</v>
      </c>
      <c r="B19" s="65">
        <v>2</v>
      </c>
      <c r="C19" s="65">
        <v>3</v>
      </c>
      <c r="D19" s="65">
        <v>4</v>
      </c>
      <c r="E19" s="65">
        <v>5</v>
      </c>
      <c r="F19" s="65">
        <v>6</v>
      </c>
      <c r="G19" s="65">
        <v>7</v>
      </c>
      <c r="H19" s="66">
        <v>8</v>
      </c>
      <c r="I19" s="66">
        <v>9</v>
      </c>
      <c r="J19" s="66">
        <v>10</v>
      </c>
      <c r="K19" s="66">
        <v>11</v>
      </c>
      <c r="L19" s="66">
        <v>12</v>
      </c>
      <c r="M19" s="66">
        <v>13</v>
      </c>
      <c r="N19" s="65">
        <v>14</v>
      </c>
    </row>
    <row r="20" spans="1:14" ht="409.5" customHeight="1" x14ac:dyDescent="0.2">
      <c r="A20" s="125"/>
      <c r="B20" s="118"/>
      <c r="C20" s="125" t="s">
        <v>88</v>
      </c>
      <c r="D20" s="125" t="s">
        <v>53</v>
      </c>
      <c r="E20" s="149"/>
      <c r="F20" s="30" t="s">
        <v>78</v>
      </c>
      <c r="G20" s="75">
        <v>2000</v>
      </c>
      <c r="H20" s="64">
        <v>2000</v>
      </c>
      <c r="I20" s="64">
        <v>3290</v>
      </c>
      <c r="J20" s="64" t="s">
        <v>108</v>
      </c>
      <c r="K20" s="64" t="s">
        <v>108</v>
      </c>
      <c r="L20" s="64" t="s">
        <v>108</v>
      </c>
      <c r="M20" s="64">
        <f>G20+H20+I20</f>
        <v>7290</v>
      </c>
      <c r="N20" s="125" t="s">
        <v>89</v>
      </c>
    </row>
    <row r="21" spans="1:14" ht="52.5" x14ac:dyDescent="0.2">
      <c r="A21" s="125"/>
      <c r="B21" s="118"/>
      <c r="C21" s="125"/>
      <c r="D21" s="125"/>
      <c r="E21" s="149"/>
      <c r="F21" s="78" t="s">
        <v>3</v>
      </c>
      <c r="G21" s="75">
        <v>2000</v>
      </c>
      <c r="H21" s="77">
        <v>2000</v>
      </c>
      <c r="I21" s="77">
        <v>2000</v>
      </c>
      <c r="J21" s="77">
        <v>0</v>
      </c>
      <c r="K21" s="77">
        <v>0</v>
      </c>
      <c r="L21" s="77">
        <v>0</v>
      </c>
      <c r="M21" s="75">
        <f>G21+H21+I21</f>
        <v>6000</v>
      </c>
      <c r="N21" s="125"/>
    </row>
    <row r="22" spans="1:14" ht="267.75" customHeight="1" x14ac:dyDescent="0.2">
      <c r="A22" s="125"/>
      <c r="B22" s="118"/>
      <c r="C22" s="125" t="s">
        <v>90</v>
      </c>
      <c r="D22" s="125" t="s">
        <v>53</v>
      </c>
      <c r="E22" s="125" t="s">
        <v>36</v>
      </c>
      <c r="F22" s="125" t="s">
        <v>91</v>
      </c>
      <c r="G22" s="152">
        <v>50</v>
      </c>
      <c r="H22" s="154">
        <v>200</v>
      </c>
      <c r="I22" s="154">
        <v>499.17</v>
      </c>
      <c r="J22" s="154" t="s">
        <v>108</v>
      </c>
      <c r="K22" s="154" t="s">
        <v>108</v>
      </c>
      <c r="L22" s="154" t="s">
        <v>108</v>
      </c>
      <c r="M22" s="152">
        <f>G22+H22+I22</f>
        <v>749.17000000000007</v>
      </c>
      <c r="N22" s="125" t="s">
        <v>75</v>
      </c>
    </row>
    <row r="23" spans="1:14" ht="172.5" customHeight="1" x14ac:dyDescent="0.2">
      <c r="A23" s="125"/>
      <c r="B23" s="118"/>
      <c r="C23" s="125"/>
      <c r="D23" s="125"/>
      <c r="E23" s="125"/>
      <c r="F23" s="125"/>
      <c r="G23" s="153"/>
      <c r="H23" s="154">
        <v>0</v>
      </c>
      <c r="I23" s="154">
        <v>0</v>
      </c>
      <c r="J23" s="154"/>
      <c r="K23" s="154"/>
      <c r="L23" s="154"/>
      <c r="M23" s="153"/>
      <c r="N23" s="125"/>
    </row>
    <row r="24" spans="1:14" ht="21" customHeight="1" x14ac:dyDescent="0.2">
      <c r="A24" s="125"/>
      <c r="B24" s="118"/>
      <c r="C24" s="125"/>
      <c r="D24" s="125"/>
      <c r="E24" s="125"/>
      <c r="F24" s="125"/>
      <c r="G24" s="153"/>
      <c r="H24" s="154">
        <v>0</v>
      </c>
      <c r="I24" s="154">
        <v>0</v>
      </c>
      <c r="J24" s="154"/>
      <c r="K24" s="154"/>
      <c r="L24" s="154"/>
      <c r="M24" s="153"/>
      <c r="N24" s="125"/>
    </row>
    <row r="25" spans="1:14" ht="152.25" customHeight="1" x14ac:dyDescent="0.2">
      <c r="A25" s="125"/>
      <c r="B25" s="149"/>
      <c r="C25" s="78"/>
      <c r="D25" s="78"/>
      <c r="E25" s="78"/>
      <c r="F25" s="78" t="s">
        <v>79</v>
      </c>
      <c r="G25" s="76"/>
      <c r="H25" s="77"/>
      <c r="I25" s="77"/>
      <c r="J25" s="77"/>
      <c r="K25" s="77"/>
      <c r="L25" s="77"/>
      <c r="M25" s="76"/>
      <c r="N25" s="125"/>
    </row>
    <row r="26" spans="1:14" ht="204.75" customHeight="1" x14ac:dyDescent="0.2">
      <c r="A26" s="125"/>
      <c r="B26" s="149"/>
      <c r="C26" s="125" t="s">
        <v>40</v>
      </c>
      <c r="D26" s="125" t="s">
        <v>53</v>
      </c>
      <c r="E26" s="159" t="s">
        <v>36</v>
      </c>
      <c r="F26" s="159" t="s">
        <v>3</v>
      </c>
      <c r="G26" s="152">
        <v>120</v>
      </c>
      <c r="H26" s="154">
        <v>0</v>
      </c>
      <c r="I26" s="154">
        <v>0</v>
      </c>
      <c r="J26" s="154">
        <v>0</v>
      </c>
      <c r="K26" s="154">
        <v>0</v>
      </c>
      <c r="L26" s="154">
        <v>0</v>
      </c>
      <c r="M26" s="152">
        <v>120</v>
      </c>
      <c r="N26" s="125"/>
    </row>
    <row r="27" spans="1:14" ht="64.5" hidden="1" customHeight="1" x14ac:dyDescent="0.2">
      <c r="A27" s="125"/>
      <c r="B27" s="149"/>
      <c r="C27" s="125"/>
      <c r="D27" s="125"/>
      <c r="E27" s="159"/>
      <c r="F27" s="153"/>
      <c r="G27" s="153"/>
      <c r="H27" s="154"/>
      <c r="I27" s="154"/>
      <c r="J27" s="154"/>
      <c r="K27" s="154"/>
      <c r="L27" s="154"/>
      <c r="M27" s="153"/>
      <c r="N27" s="125"/>
    </row>
    <row r="28" spans="1:14" ht="33.75" customHeight="1" x14ac:dyDescent="0.2">
      <c r="A28" s="125"/>
      <c r="B28" s="149"/>
      <c r="C28" s="125"/>
      <c r="D28" s="125"/>
      <c r="E28" s="159"/>
      <c r="F28" s="153"/>
      <c r="G28" s="153"/>
      <c r="H28" s="154"/>
      <c r="I28" s="154"/>
      <c r="J28" s="154"/>
      <c r="K28" s="154"/>
      <c r="L28" s="154"/>
      <c r="M28" s="153"/>
      <c r="N28" s="125"/>
    </row>
    <row r="29" spans="1:14" ht="52.5" customHeight="1" x14ac:dyDescent="0.2">
      <c r="A29" s="140" t="s">
        <v>9</v>
      </c>
      <c r="B29" s="141"/>
      <c r="C29" s="141"/>
      <c r="D29" s="141"/>
      <c r="E29" s="142"/>
      <c r="F29" s="78" t="s">
        <v>3</v>
      </c>
      <c r="G29" s="63">
        <f t="shared" ref="G29:M29" si="1">G12+G13+G14+G16+G17+G21+G26</f>
        <v>92500</v>
      </c>
      <c r="H29" s="63">
        <f t="shared" si="1"/>
        <v>131120</v>
      </c>
      <c r="I29" s="63">
        <f t="shared" si="1"/>
        <v>163650</v>
      </c>
      <c r="J29" s="63">
        <f t="shared" si="1"/>
        <v>222400</v>
      </c>
      <c r="K29" s="63">
        <f t="shared" si="1"/>
        <v>262720</v>
      </c>
      <c r="L29" s="63">
        <f t="shared" si="1"/>
        <v>312850</v>
      </c>
      <c r="M29" s="63">
        <f t="shared" si="1"/>
        <v>1185240</v>
      </c>
      <c r="N29" s="128"/>
    </row>
    <row r="30" spans="1:14" ht="85.5" customHeight="1" x14ac:dyDescent="0.2">
      <c r="A30" s="143"/>
      <c r="B30" s="144"/>
      <c r="C30" s="144"/>
      <c r="D30" s="144"/>
      <c r="E30" s="145"/>
      <c r="F30" s="78" t="s">
        <v>16</v>
      </c>
      <c r="G30" s="63">
        <f t="shared" ref="G30:M30" si="2">G15</f>
        <v>200</v>
      </c>
      <c r="H30" s="63">
        <f t="shared" si="2"/>
        <v>200</v>
      </c>
      <c r="I30" s="63">
        <f t="shared" si="2"/>
        <v>200</v>
      </c>
      <c r="J30" s="63">
        <f t="shared" si="2"/>
        <v>50</v>
      </c>
      <c r="K30" s="63">
        <f t="shared" si="2"/>
        <v>40</v>
      </c>
      <c r="L30" s="63">
        <f t="shared" si="2"/>
        <v>30</v>
      </c>
      <c r="M30" s="63">
        <f t="shared" si="2"/>
        <v>720</v>
      </c>
      <c r="N30" s="129"/>
    </row>
    <row r="31" spans="1:14" ht="408" customHeight="1" x14ac:dyDescent="0.2">
      <c r="A31" s="146"/>
      <c r="B31" s="147"/>
      <c r="C31" s="147"/>
      <c r="D31" s="147"/>
      <c r="E31" s="148"/>
      <c r="F31" s="18" t="s">
        <v>128</v>
      </c>
      <c r="G31" s="52">
        <f>G20</f>
        <v>2000</v>
      </c>
      <c r="H31" s="52">
        <f t="shared" ref="H31:K31" si="3">H20</f>
        <v>2000</v>
      </c>
      <c r="I31" s="52">
        <f t="shared" si="3"/>
        <v>3290</v>
      </c>
      <c r="J31" s="52" t="str">
        <f t="shared" si="3"/>
        <v>*</v>
      </c>
      <c r="K31" s="52" t="str">
        <f t="shared" si="3"/>
        <v>*</v>
      </c>
      <c r="L31" s="52" t="str">
        <f>L20</f>
        <v>*</v>
      </c>
      <c r="M31" s="52">
        <f>M20</f>
        <v>7290</v>
      </c>
      <c r="N31" s="130"/>
    </row>
    <row r="32" spans="1:14" ht="52.5" x14ac:dyDescent="0.2">
      <c r="A32" s="140"/>
      <c r="B32" s="141"/>
      <c r="C32" s="141"/>
      <c r="D32" s="141"/>
      <c r="E32" s="142"/>
      <c r="F32" s="18" t="s">
        <v>80</v>
      </c>
      <c r="G32" s="52"/>
      <c r="H32" s="28"/>
      <c r="I32" s="28"/>
      <c r="J32" s="28"/>
      <c r="K32" s="28"/>
      <c r="L32" s="28"/>
      <c r="M32" s="52"/>
      <c r="N32" s="128"/>
    </row>
    <row r="33" spans="1:14" ht="379.5" customHeight="1" x14ac:dyDescent="0.2">
      <c r="A33" s="143"/>
      <c r="B33" s="144"/>
      <c r="C33" s="144"/>
      <c r="D33" s="144"/>
      <c r="E33" s="145"/>
      <c r="F33" s="69" t="s">
        <v>92</v>
      </c>
      <c r="G33" s="160">
        <f>G22</f>
        <v>50</v>
      </c>
      <c r="H33" s="160">
        <f t="shared" ref="H33:M33" si="4">H22</f>
        <v>200</v>
      </c>
      <c r="I33" s="160">
        <f t="shared" si="4"/>
        <v>499.17</v>
      </c>
      <c r="J33" s="160" t="str">
        <f t="shared" si="4"/>
        <v>*</v>
      </c>
      <c r="K33" s="160" t="str">
        <f t="shared" si="4"/>
        <v>*</v>
      </c>
      <c r="L33" s="160" t="str">
        <f t="shared" si="4"/>
        <v>*</v>
      </c>
      <c r="M33" s="160">
        <f t="shared" si="4"/>
        <v>749.17000000000007</v>
      </c>
      <c r="N33" s="129"/>
    </row>
    <row r="34" spans="1:14" ht="240" customHeight="1" x14ac:dyDescent="0.2">
      <c r="A34" s="146"/>
      <c r="B34" s="147"/>
      <c r="C34" s="147"/>
      <c r="D34" s="147"/>
      <c r="E34" s="148"/>
      <c r="F34" s="70" t="s">
        <v>48</v>
      </c>
      <c r="G34" s="161"/>
      <c r="H34" s="161"/>
      <c r="I34" s="161"/>
      <c r="J34" s="161"/>
      <c r="K34" s="161"/>
      <c r="L34" s="161"/>
      <c r="M34" s="161"/>
      <c r="N34" s="130"/>
    </row>
    <row r="35" spans="1:14" ht="255" customHeight="1" x14ac:dyDescent="0.2">
      <c r="A35" s="48">
        <v>2</v>
      </c>
      <c r="B35" s="71" t="s">
        <v>93</v>
      </c>
      <c r="C35" s="79" t="s">
        <v>82</v>
      </c>
      <c r="D35" s="66" t="s">
        <v>53</v>
      </c>
      <c r="E35" s="66" t="s">
        <v>36</v>
      </c>
      <c r="F35" s="18" t="s">
        <v>2</v>
      </c>
      <c r="G35" s="60">
        <v>15</v>
      </c>
      <c r="H35" s="60">
        <v>15</v>
      </c>
      <c r="I35" s="60">
        <v>15</v>
      </c>
      <c r="J35" s="81">
        <v>20</v>
      </c>
      <c r="K35" s="81">
        <v>24</v>
      </c>
      <c r="L35" s="81">
        <v>30</v>
      </c>
      <c r="M35" s="64">
        <f t="shared" ref="M35:M47" si="5">G35+H35+I35+J35+K35+L35</f>
        <v>119</v>
      </c>
      <c r="N35" s="17"/>
    </row>
    <row r="36" spans="1:14" ht="105" customHeight="1" x14ac:dyDescent="0.2">
      <c r="A36" s="128"/>
      <c r="B36" s="133"/>
      <c r="C36" s="49" t="s">
        <v>81</v>
      </c>
      <c r="D36" s="78"/>
      <c r="E36" s="128"/>
      <c r="F36" s="18"/>
      <c r="G36" s="60"/>
      <c r="H36" s="60"/>
      <c r="I36" s="60"/>
      <c r="J36" s="60"/>
      <c r="K36" s="60"/>
      <c r="L36" s="60"/>
      <c r="M36" s="60"/>
      <c r="N36" s="136"/>
    </row>
    <row r="37" spans="1:14" ht="315.75" customHeight="1" x14ac:dyDescent="0.2">
      <c r="A37" s="129"/>
      <c r="B37" s="134"/>
      <c r="C37" s="27" t="s">
        <v>94</v>
      </c>
      <c r="D37" s="66" t="s">
        <v>53</v>
      </c>
      <c r="E37" s="129"/>
      <c r="F37" s="18" t="s">
        <v>2</v>
      </c>
      <c r="G37" s="60">
        <v>725</v>
      </c>
      <c r="H37" s="60">
        <v>725</v>
      </c>
      <c r="I37" s="60">
        <v>725</v>
      </c>
      <c r="J37" s="75">
        <f>400+11.66</f>
        <v>411.66</v>
      </c>
      <c r="K37" s="64">
        <v>400</v>
      </c>
      <c r="L37" s="64">
        <v>200</v>
      </c>
      <c r="M37" s="64">
        <f t="shared" si="5"/>
        <v>3186.66</v>
      </c>
      <c r="N37" s="137"/>
    </row>
    <row r="38" spans="1:14" ht="130.5" customHeight="1" x14ac:dyDescent="0.2">
      <c r="A38" s="129"/>
      <c r="B38" s="134"/>
      <c r="C38" s="27" t="s">
        <v>68</v>
      </c>
      <c r="D38" s="66" t="s">
        <v>53</v>
      </c>
      <c r="E38" s="129"/>
      <c r="F38" s="18" t="s">
        <v>2</v>
      </c>
      <c r="G38" s="60">
        <v>1000</v>
      </c>
      <c r="H38" s="60">
        <v>750</v>
      </c>
      <c r="I38" s="60">
        <v>500</v>
      </c>
      <c r="J38" s="75">
        <v>2000</v>
      </c>
      <c r="K38" s="64">
        <v>2400</v>
      </c>
      <c r="L38" s="64">
        <v>3000</v>
      </c>
      <c r="M38" s="64">
        <f t="shared" si="5"/>
        <v>9650</v>
      </c>
      <c r="N38" s="137"/>
    </row>
    <row r="39" spans="1:14" ht="383.25" customHeight="1" x14ac:dyDescent="0.2">
      <c r="A39" s="130"/>
      <c r="B39" s="135"/>
      <c r="C39" s="54" t="s">
        <v>69</v>
      </c>
      <c r="D39" s="66" t="s">
        <v>53</v>
      </c>
      <c r="E39" s="130"/>
      <c r="F39" s="67" t="s">
        <v>95</v>
      </c>
      <c r="G39" s="60">
        <v>0</v>
      </c>
      <c r="H39" s="60">
        <v>2000</v>
      </c>
      <c r="I39" s="60">
        <v>0</v>
      </c>
      <c r="J39" s="60">
        <v>0</v>
      </c>
      <c r="K39" s="60">
        <v>0</v>
      </c>
      <c r="L39" s="60">
        <v>0</v>
      </c>
      <c r="M39" s="64">
        <f t="shared" si="5"/>
        <v>2000</v>
      </c>
      <c r="N39" s="138"/>
    </row>
    <row r="40" spans="1:14" ht="182.25" customHeight="1" x14ac:dyDescent="0.2">
      <c r="A40" s="125"/>
      <c r="B40" s="118"/>
      <c r="C40" s="163"/>
      <c r="D40" s="66"/>
      <c r="E40" s="125"/>
      <c r="F40" s="18" t="s">
        <v>83</v>
      </c>
      <c r="G40" s="60"/>
      <c r="H40" s="60"/>
      <c r="I40" s="60"/>
      <c r="J40" s="60"/>
      <c r="K40" s="60"/>
      <c r="L40" s="60"/>
      <c r="M40" s="60"/>
      <c r="N40" s="139"/>
    </row>
    <row r="41" spans="1:14" ht="78.75" customHeight="1" x14ac:dyDescent="0.2">
      <c r="A41" s="125"/>
      <c r="B41" s="118"/>
      <c r="C41" s="164"/>
      <c r="D41" s="78">
        <v>2018</v>
      </c>
      <c r="E41" s="125"/>
      <c r="F41" s="18" t="s">
        <v>2</v>
      </c>
      <c r="G41" s="60">
        <v>0</v>
      </c>
      <c r="H41" s="60">
        <f>2140</f>
        <v>2140</v>
      </c>
      <c r="I41" s="60">
        <v>0</v>
      </c>
      <c r="J41" s="60">
        <v>0</v>
      </c>
      <c r="K41" s="60">
        <v>0</v>
      </c>
      <c r="L41" s="60">
        <v>0</v>
      </c>
      <c r="M41" s="64">
        <f t="shared" si="5"/>
        <v>2140</v>
      </c>
      <c r="N41" s="139"/>
    </row>
    <row r="42" spans="1:14" ht="99" customHeight="1" x14ac:dyDescent="0.2">
      <c r="A42" s="125"/>
      <c r="B42" s="118"/>
      <c r="C42" s="165" t="s">
        <v>70</v>
      </c>
      <c r="D42" s="128" t="s">
        <v>53</v>
      </c>
      <c r="E42" s="125"/>
      <c r="F42" s="18" t="s">
        <v>16</v>
      </c>
      <c r="G42" s="60">
        <v>500</v>
      </c>
      <c r="H42" s="60">
        <v>600</v>
      </c>
      <c r="I42" s="60">
        <v>700</v>
      </c>
      <c r="J42" s="75">
        <v>700</v>
      </c>
      <c r="K42" s="64">
        <v>500</v>
      </c>
      <c r="L42" s="64">
        <v>400</v>
      </c>
      <c r="M42" s="64">
        <f t="shared" si="5"/>
        <v>3400</v>
      </c>
      <c r="N42" s="139"/>
    </row>
    <row r="43" spans="1:14" ht="89.25" customHeight="1" x14ac:dyDescent="0.2">
      <c r="A43" s="125"/>
      <c r="B43" s="118"/>
      <c r="C43" s="165"/>
      <c r="D43" s="130"/>
      <c r="E43" s="125"/>
      <c r="F43" s="18" t="s">
        <v>2</v>
      </c>
      <c r="G43" s="60">
        <f>547.35+94.47</f>
        <v>641.82000000000005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4">
        <f t="shared" si="5"/>
        <v>641.82000000000005</v>
      </c>
      <c r="N43" s="139"/>
    </row>
    <row r="44" spans="1:14" ht="147.75" customHeight="1" x14ac:dyDescent="0.2">
      <c r="A44" s="125"/>
      <c r="B44" s="118"/>
      <c r="C44" s="79" t="s">
        <v>71</v>
      </c>
      <c r="D44" s="66" t="s">
        <v>53</v>
      </c>
      <c r="E44" s="125"/>
      <c r="F44" s="18" t="s">
        <v>2</v>
      </c>
      <c r="G44" s="60">
        <v>40</v>
      </c>
      <c r="H44" s="60">
        <v>40</v>
      </c>
      <c r="I44" s="60">
        <v>40</v>
      </c>
      <c r="J44" s="64">
        <v>20</v>
      </c>
      <c r="K44" s="64">
        <v>25</v>
      </c>
      <c r="L44" s="64">
        <v>30</v>
      </c>
      <c r="M44" s="64">
        <f t="shared" si="5"/>
        <v>195</v>
      </c>
      <c r="N44" s="139"/>
    </row>
    <row r="45" spans="1:14" ht="335.25" customHeight="1" x14ac:dyDescent="0.2">
      <c r="A45" s="125"/>
      <c r="B45" s="118"/>
      <c r="C45" s="79" t="s">
        <v>72</v>
      </c>
      <c r="D45" s="66" t="s">
        <v>53</v>
      </c>
      <c r="E45" s="125"/>
      <c r="F45" s="18" t="s">
        <v>2</v>
      </c>
      <c r="G45" s="60">
        <v>190</v>
      </c>
      <c r="H45" s="60">
        <v>190</v>
      </c>
      <c r="I45" s="60">
        <v>190</v>
      </c>
      <c r="J45" s="64">
        <v>190</v>
      </c>
      <c r="K45" s="64">
        <v>199</v>
      </c>
      <c r="L45" s="64">
        <v>190</v>
      </c>
      <c r="M45" s="64">
        <f t="shared" si="5"/>
        <v>1149</v>
      </c>
      <c r="N45" s="139"/>
    </row>
    <row r="46" spans="1:14" ht="177" customHeight="1" x14ac:dyDescent="0.2">
      <c r="A46" s="125"/>
      <c r="B46" s="118"/>
      <c r="C46" s="79" t="s">
        <v>73</v>
      </c>
      <c r="D46" s="66" t="s">
        <v>53</v>
      </c>
      <c r="E46" s="125"/>
      <c r="F46" s="18" t="s">
        <v>2</v>
      </c>
      <c r="G46" s="60">
        <v>10</v>
      </c>
      <c r="H46" s="60">
        <v>10</v>
      </c>
      <c r="I46" s="60">
        <v>10</v>
      </c>
      <c r="J46" s="60">
        <v>11</v>
      </c>
      <c r="K46" s="60">
        <v>11</v>
      </c>
      <c r="L46" s="60">
        <v>11</v>
      </c>
      <c r="M46" s="64">
        <f t="shared" si="5"/>
        <v>63</v>
      </c>
      <c r="N46" s="139"/>
    </row>
    <row r="47" spans="1:14" ht="284.25" customHeight="1" x14ac:dyDescent="0.2">
      <c r="A47" s="125"/>
      <c r="B47" s="118"/>
      <c r="C47" s="79" t="s">
        <v>74</v>
      </c>
      <c r="D47" s="66" t="s">
        <v>4</v>
      </c>
      <c r="E47" s="125"/>
      <c r="F47" s="18" t="s">
        <v>2</v>
      </c>
      <c r="G47" s="60">
        <v>0</v>
      </c>
      <c r="H47" s="60">
        <v>0</v>
      </c>
      <c r="I47" s="60">
        <v>150</v>
      </c>
      <c r="J47" s="60">
        <v>150</v>
      </c>
      <c r="K47" s="60">
        <v>100</v>
      </c>
      <c r="L47" s="60">
        <v>100</v>
      </c>
      <c r="M47" s="64">
        <f t="shared" si="5"/>
        <v>500</v>
      </c>
      <c r="N47" s="139"/>
    </row>
    <row r="48" spans="1:14" ht="52.5" customHeight="1" x14ac:dyDescent="0.2">
      <c r="A48" s="118" t="s">
        <v>9</v>
      </c>
      <c r="B48" s="118"/>
      <c r="C48" s="118"/>
      <c r="D48" s="118"/>
      <c r="E48" s="118"/>
      <c r="F48" s="18" t="s">
        <v>2</v>
      </c>
      <c r="G48" s="52">
        <f t="shared" ref="G48:M48" si="6">G47+G46+G45+G44+G38+G37+G35+G43+G41+G39</f>
        <v>2621.82</v>
      </c>
      <c r="H48" s="52">
        <f t="shared" si="6"/>
        <v>5870</v>
      </c>
      <c r="I48" s="52">
        <f t="shared" si="6"/>
        <v>1630</v>
      </c>
      <c r="J48" s="52">
        <f t="shared" si="6"/>
        <v>2802.66</v>
      </c>
      <c r="K48" s="52">
        <f t="shared" si="6"/>
        <v>3159</v>
      </c>
      <c r="L48" s="52">
        <f t="shared" si="6"/>
        <v>3561</v>
      </c>
      <c r="M48" s="52">
        <f t="shared" si="6"/>
        <v>19644.48</v>
      </c>
      <c r="N48" s="139"/>
    </row>
    <row r="49" spans="1:14" ht="78.75" x14ac:dyDescent="0.2">
      <c r="A49" s="118"/>
      <c r="B49" s="118"/>
      <c r="C49" s="118"/>
      <c r="D49" s="118"/>
      <c r="E49" s="118"/>
      <c r="F49" s="18" t="s">
        <v>16</v>
      </c>
      <c r="G49" s="52">
        <f t="shared" ref="G49:L49" si="7">G42</f>
        <v>500</v>
      </c>
      <c r="H49" s="52">
        <f t="shared" si="7"/>
        <v>600</v>
      </c>
      <c r="I49" s="52">
        <f t="shared" si="7"/>
        <v>700</v>
      </c>
      <c r="J49" s="52">
        <f t="shared" si="7"/>
        <v>700</v>
      </c>
      <c r="K49" s="52">
        <f t="shared" si="7"/>
        <v>500</v>
      </c>
      <c r="L49" s="52">
        <f t="shared" si="7"/>
        <v>400</v>
      </c>
      <c r="M49" s="52">
        <f>G49+H49+I49+J49+K49+L49</f>
        <v>3400</v>
      </c>
      <c r="N49" s="139"/>
    </row>
    <row r="50" spans="1:14" ht="323.25" customHeight="1" x14ac:dyDescent="0.2">
      <c r="A50" s="118"/>
      <c r="B50" s="118"/>
      <c r="C50" s="118"/>
      <c r="D50" s="118"/>
      <c r="E50" s="118"/>
      <c r="F50" s="18" t="s">
        <v>96</v>
      </c>
      <c r="G50" s="52">
        <f t="shared" ref="G50:M50" si="8">G39</f>
        <v>0</v>
      </c>
      <c r="H50" s="52">
        <f t="shared" si="8"/>
        <v>2000</v>
      </c>
      <c r="I50" s="52">
        <f t="shared" si="8"/>
        <v>0</v>
      </c>
      <c r="J50" s="52">
        <f t="shared" si="8"/>
        <v>0</v>
      </c>
      <c r="K50" s="52">
        <f t="shared" si="8"/>
        <v>0</v>
      </c>
      <c r="L50" s="52">
        <f t="shared" si="8"/>
        <v>0</v>
      </c>
      <c r="M50" s="52">
        <f t="shared" si="8"/>
        <v>2000</v>
      </c>
      <c r="N50" s="139"/>
    </row>
    <row r="51" spans="1:14" ht="236.25" customHeight="1" x14ac:dyDescent="0.2">
      <c r="A51" s="118"/>
      <c r="B51" s="118"/>
      <c r="C51" s="118"/>
      <c r="D51" s="118"/>
      <c r="E51" s="118"/>
      <c r="F51" s="67" t="s">
        <v>49</v>
      </c>
      <c r="G51" s="61"/>
      <c r="H51" s="61"/>
      <c r="I51" s="61"/>
      <c r="J51" s="61"/>
      <c r="K51" s="61"/>
      <c r="L51" s="61"/>
      <c r="M51" s="61"/>
      <c r="N51" s="17"/>
    </row>
    <row r="52" spans="1:14" ht="210" customHeight="1" x14ac:dyDescent="0.2">
      <c r="A52" s="125">
        <v>3</v>
      </c>
      <c r="B52" s="133" t="s">
        <v>97</v>
      </c>
      <c r="C52" s="79" t="s">
        <v>50</v>
      </c>
      <c r="D52" s="66" t="s">
        <v>54</v>
      </c>
      <c r="E52" s="125" t="s">
        <v>36</v>
      </c>
      <c r="F52" s="18" t="s">
        <v>2</v>
      </c>
      <c r="G52" s="60">
        <v>190</v>
      </c>
      <c r="H52" s="60">
        <v>0</v>
      </c>
      <c r="I52" s="60">
        <v>0</v>
      </c>
      <c r="J52" s="75">
        <v>1000</v>
      </c>
      <c r="K52" s="64">
        <v>0</v>
      </c>
      <c r="L52" s="64">
        <v>0</v>
      </c>
      <c r="M52" s="60">
        <f>G52+H52+I52+J52+K52+L52</f>
        <v>1190</v>
      </c>
      <c r="N52" s="136" t="s">
        <v>59</v>
      </c>
    </row>
    <row r="53" spans="1:14" ht="78" customHeight="1" x14ac:dyDescent="0.2">
      <c r="A53" s="125"/>
      <c r="B53" s="134"/>
      <c r="C53" s="79" t="s">
        <v>18</v>
      </c>
      <c r="D53" s="66" t="s">
        <v>53</v>
      </c>
      <c r="E53" s="125"/>
      <c r="F53" s="18" t="s">
        <v>2</v>
      </c>
      <c r="G53" s="60">
        <v>190</v>
      </c>
      <c r="H53" s="60">
        <v>300</v>
      </c>
      <c r="I53" s="60">
        <v>1261</v>
      </c>
      <c r="J53" s="75">
        <v>1000</v>
      </c>
      <c r="K53" s="64">
        <v>1057</v>
      </c>
      <c r="L53" s="64">
        <v>2000</v>
      </c>
      <c r="M53" s="60">
        <f>G53+H53+I53+J53+K53+L53</f>
        <v>5808</v>
      </c>
      <c r="N53" s="137"/>
    </row>
    <row r="54" spans="1:14" ht="231.75" customHeight="1" x14ac:dyDescent="0.2">
      <c r="A54" s="125"/>
      <c r="B54" s="134"/>
      <c r="C54" s="49" t="s">
        <v>41</v>
      </c>
      <c r="D54" s="78" t="s">
        <v>53</v>
      </c>
      <c r="E54" s="125"/>
      <c r="F54" s="18" t="s">
        <v>2</v>
      </c>
      <c r="G54" s="60">
        <v>0</v>
      </c>
      <c r="H54" s="60">
        <v>2500</v>
      </c>
      <c r="I54" s="60">
        <v>5000</v>
      </c>
      <c r="J54" s="75">
        <v>15000</v>
      </c>
      <c r="K54" s="64">
        <v>15000</v>
      </c>
      <c r="L54" s="64">
        <v>15000</v>
      </c>
      <c r="M54" s="60">
        <f>G54+H54+I54+J54+K54+L54</f>
        <v>52500</v>
      </c>
      <c r="N54" s="137"/>
    </row>
    <row r="55" spans="1:14" ht="107.25" customHeight="1" x14ac:dyDescent="0.2">
      <c r="A55" s="125"/>
      <c r="B55" s="135"/>
      <c r="C55" s="49" t="s">
        <v>51</v>
      </c>
      <c r="D55" s="78" t="s">
        <v>53</v>
      </c>
      <c r="E55" s="125"/>
      <c r="F55" s="18" t="s">
        <v>2</v>
      </c>
      <c r="G55" s="60">
        <v>0</v>
      </c>
      <c r="H55" s="75">
        <v>0</v>
      </c>
      <c r="I55" s="64">
        <v>0</v>
      </c>
      <c r="J55" s="75">
        <v>15000</v>
      </c>
      <c r="K55" s="64">
        <v>15000</v>
      </c>
      <c r="L55" s="64">
        <v>15000</v>
      </c>
      <c r="M55" s="60">
        <f>G55+H55+I55+J55+K55+L55</f>
        <v>45000</v>
      </c>
      <c r="N55" s="138"/>
    </row>
    <row r="56" spans="1:14" ht="58.5" customHeight="1" x14ac:dyDescent="0.2">
      <c r="A56" s="162" t="s">
        <v>9</v>
      </c>
      <c r="B56" s="162"/>
      <c r="C56" s="162"/>
      <c r="D56" s="162"/>
      <c r="E56" s="162"/>
      <c r="F56" s="18" t="s">
        <v>3</v>
      </c>
      <c r="G56" s="52">
        <f>G52+G53+G54+G55</f>
        <v>380</v>
      </c>
      <c r="H56" s="52">
        <f t="shared" ref="H56:M56" si="9">H52+H53+H54+H55</f>
        <v>2800</v>
      </c>
      <c r="I56" s="52">
        <f t="shared" si="9"/>
        <v>6261</v>
      </c>
      <c r="J56" s="52">
        <f t="shared" si="9"/>
        <v>32000</v>
      </c>
      <c r="K56" s="52">
        <f t="shared" si="9"/>
        <v>31057</v>
      </c>
      <c r="L56" s="52">
        <f t="shared" si="9"/>
        <v>32000</v>
      </c>
      <c r="M56" s="52">
        <f t="shared" si="9"/>
        <v>104498</v>
      </c>
      <c r="N56" s="62"/>
    </row>
    <row r="57" spans="1:14" ht="0.75" hidden="1" customHeight="1" thickBot="1" x14ac:dyDescent="0.4">
      <c r="A57" s="21"/>
      <c r="B57" s="22"/>
      <c r="C57" s="23"/>
      <c r="D57" s="19"/>
      <c r="E57" s="19"/>
      <c r="F57" s="20"/>
      <c r="G57" s="24"/>
      <c r="H57" s="24"/>
      <c r="I57" s="24"/>
      <c r="J57" s="24"/>
      <c r="K57" s="24"/>
      <c r="L57" s="24"/>
      <c r="M57" s="24"/>
      <c r="N57" s="24"/>
    </row>
    <row r="58" spans="1:14" ht="27.75" hidden="1" customHeight="1" thickBot="1" x14ac:dyDescent="0.4">
      <c r="A58" s="21"/>
      <c r="B58" s="22"/>
      <c r="C58" s="23"/>
      <c r="D58" s="19"/>
      <c r="E58" s="19"/>
      <c r="F58" s="20"/>
      <c r="G58" s="24"/>
      <c r="H58" s="24"/>
      <c r="I58" s="24"/>
      <c r="J58" s="24"/>
      <c r="K58" s="24"/>
      <c r="L58" s="24"/>
      <c r="M58" s="24"/>
      <c r="N58" s="24"/>
    </row>
    <row r="59" spans="1:14" ht="27.75" hidden="1" customHeight="1" thickBot="1" x14ac:dyDescent="0.4">
      <c r="A59" s="21"/>
      <c r="B59" s="22"/>
      <c r="C59" s="23"/>
      <c r="D59" s="19"/>
      <c r="E59" s="19"/>
      <c r="F59" s="20"/>
      <c r="G59" s="24"/>
      <c r="H59" s="24"/>
      <c r="I59" s="24"/>
      <c r="J59" s="24"/>
      <c r="K59" s="24"/>
      <c r="L59" s="24"/>
      <c r="M59" s="24"/>
      <c r="N59" s="24"/>
    </row>
    <row r="60" spans="1:14" ht="27.75" hidden="1" customHeight="1" thickBot="1" x14ac:dyDescent="0.4">
      <c r="A60" s="21"/>
      <c r="B60" s="22"/>
      <c r="C60" s="23"/>
      <c r="D60" s="19"/>
      <c r="E60" s="19"/>
      <c r="F60" s="20"/>
      <c r="G60" s="24"/>
      <c r="H60" s="24"/>
      <c r="I60" s="24"/>
      <c r="J60" s="24"/>
      <c r="K60" s="24"/>
      <c r="L60" s="24"/>
      <c r="M60" s="24"/>
      <c r="N60" s="24"/>
    </row>
    <row r="61" spans="1:14" ht="27.75" hidden="1" customHeight="1" thickBot="1" x14ac:dyDescent="0.4">
      <c r="A61" s="21"/>
      <c r="B61" s="22"/>
      <c r="C61" s="23"/>
      <c r="D61" s="19"/>
      <c r="E61" s="19"/>
      <c r="F61" s="20"/>
      <c r="G61" s="24"/>
      <c r="H61" s="24"/>
      <c r="I61" s="24"/>
      <c r="J61" s="24"/>
      <c r="K61" s="24"/>
      <c r="L61" s="24"/>
      <c r="M61" s="24"/>
      <c r="N61" s="24"/>
    </row>
    <row r="62" spans="1:14" ht="27.75" hidden="1" customHeight="1" thickBot="1" x14ac:dyDescent="0.4">
      <c r="A62" s="21"/>
      <c r="B62" s="22"/>
      <c r="C62" s="23"/>
      <c r="D62" s="19"/>
      <c r="E62" s="19"/>
      <c r="F62" s="20"/>
      <c r="G62" s="24"/>
      <c r="H62" s="24"/>
      <c r="I62" s="24"/>
      <c r="J62" s="24"/>
      <c r="K62" s="24"/>
      <c r="L62" s="24"/>
      <c r="M62" s="24"/>
      <c r="N62" s="24"/>
    </row>
    <row r="63" spans="1:14" ht="27.75" hidden="1" customHeight="1" thickBot="1" x14ac:dyDescent="0.4">
      <c r="A63" s="21"/>
      <c r="B63" s="22"/>
      <c r="C63" s="23"/>
      <c r="D63" s="19"/>
      <c r="E63" s="19"/>
      <c r="F63" s="20"/>
      <c r="G63" s="24"/>
      <c r="H63" s="24"/>
      <c r="I63" s="24"/>
      <c r="J63" s="24"/>
      <c r="K63" s="24"/>
      <c r="L63" s="24"/>
      <c r="M63" s="24"/>
      <c r="N63" s="24"/>
    </row>
    <row r="64" spans="1:14" ht="27.75" hidden="1" customHeight="1" thickBot="1" x14ac:dyDescent="0.4">
      <c r="A64" s="21"/>
      <c r="B64" s="22"/>
      <c r="C64" s="23"/>
      <c r="D64" s="19"/>
      <c r="E64" s="19"/>
      <c r="F64" s="20"/>
      <c r="G64" s="24"/>
      <c r="H64" s="24"/>
      <c r="I64" s="24"/>
      <c r="J64" s="24"/>
      <c r="K64" s="24"/>
      <c r="L64" s="24"/>
      <c r="M64" s="24"/>
      <c r="N64" s="24"/>
    </row>
    <row r="65" spans="1:24" ht="27.75" hidden="1" customHeight="1" thickBot="1" x14ac:dyDescent="0.4">
      <c r="A65" s="21"/>
      <c r="B65" s="22"/>
      <c r="C65" s="23"/>
      <c r="D65" s="19"/>
      <c r="E65" s="19"/>
      <c r="F65" s="20"/>
      <c r="G65" s="24"/>
      <c r="H65" s="24"/>
      <c r="I65" s="24"/>
      <c r="J65" s="24"/>
      <c r="K65" s="24"/>
      <c r="L65" s="24"/>
      <c r="M65" s="24"/>
      <c r="N65" s="24"/>
    </row>
    <row r="66" spans="1:24" ht="27.75" hidden="1" customHeight="1" thickBot="1" x14ac:dyDescent="0.4">
      <c r="A66" s="21"/>
      <c r="B66" s="22"/>
      <c r="C66" s="23"/>
      <c r="D66" s="19"/>
      <c r="E66" s="19"/>
      <c r="F66" s="20"/>
      <c r="G66" s="24"/>
      <c r="H66" s="24"/>
      <c r="I66" s="24"/>
      <c r="J66" s="24"/>
      <c r="K66" s="24"/>
      <c r="L66" s="24"/>
      <c r="M66" s="24"/>
      <c r="N66" s="24"/>
    </row>
    <row r="67" spans="1:24" ht="27.75" hidden="1" customHeight="1" thickBot="1" x14ac:dyDescent="0.4">
      <c r="A67" s="21"/>
      <c r="B67" s="22"/>
      <c r="C67" s="23"/>
      <c r="D67" s="19"/>
      <c r="E67" s="19"/>
      <c r="F67" s="20"/>
      <c r="G67" s="24"/>
      <c r="H67" s="24"/>
      <c r="I67" s="24"/>
      <c r="J67" s="24"/>
      <c r="K67" s="24"/>
      <c r="L67" s="24"/>
      <c r="M67" s="24"/>
      <c r="N67" s="24"/>
    </row>
    <row r="68" spans="1:24" ht="27.75" hidden="1" customHeight="1" thickBot="1" x14ac:dyDescent="0.4">
      <c r="A68" s="21"/>
      <c r="B68" s="22"/>
      <c r="C68" s="23"/>
      <c r="D68" s="19"/>
      <c r="E68" s="19"/>
      <c r="F68" s="20"/>
      <c r="G68" s="25"/>
      <c r="H68" s="25"/>
      <c r="I68" s="25"/>
      <c r="J68" s="25"/>
      <c r="K68" s="25"/>
      <c r="L68" s="25"/>
      <c r="M68" s="25"/>
      <c r="N68" s="25"/>
    </row>
    <row r="69" spans="1:24" ht="54.75" customHeight="1" x14ac:dyDescent="0.2">
      <c r="A69" s="125">
        <v>4</v>
      </c>
      <c r="B69" s="118" t="s">
        <v>98</v>
      </c>
      <c r="C69" s="78" t="s">
        <v>34</v>
      </c>
      <c r="D69" s="78" t="s">
        <v>53</v>
      </c>
      <c r="E69" s="125" t="s">
        <v>104</v>
      </c>
      <c r="F69" s="18" t="s">
        <v>3</v>
      </c>
      <c r="G69" s="60">
        <v>120000</v>
      </c>
      <c r="H69" s="60">
        <v>80000</v>
      </c>
      <c r="I69" s="60">
        <f>40000+4166.29+20000</f>
        <v>64166.29</v>
      </c>
      <c r="J69" s="64">
        <v>25000</v>
      </c>
      <c r="K69" s="64">
        <v>27000</v>
      </c>
      <c r="L69" s="64">
        <v>33000</v>
      </c>
      <c r="M69" s="60">
        <f>G69+H69+I69+J69+K69+L69</f>
        <v>349166.29</v>
      </c>
      <c r="N69" s="121" t="s">
        <v>109</v>
      </c>
      <c r="Q69" s="8"/>
      <c r="R69" s="8"/>
    </row>
    <row r="70" spans="1:24" ht="121.5" customHeight="1" x14ac:dyDescent="0.2">
      <c r="A70" s="125"/>
      <c r="B70" s="118"/>
      <c r="C70" s="59" t="s">
        <v>42</v>
      </c>
      <c r="D70" s="78" t="s">
        <v>53</v>
      </c>
      <c r="E70" s="125"/>
      <c r="F70" s="18" t="s">
        <v>3</v>
      </c>
      <c r="G70" s="60">
        <v>5000</v>
      </c>
      <c r="H70" s="60">
        <v>5000</v>
      </c>
      <c r="I70" s="60">
        <v>5000</v>
      </c>
      <c r="J70" s="64">
        <v>0</v>
      </c>
      <c r="K70" s="64">
        <v>3000</v>
      </c>
      <c r="L70" s="64">
        <v>3000</v>
      </c>
      <c r="M70" s="60">
        <f t="shared" ref="M70:M85" si="10">G70+H70+I70+J70+K70+L70</f>
        <v>21000</v>
      </c>
      <c r="N70" s="121"/>
    </row>
    <row r="71" spans="1:24" ht="198" customHeight="1" x14ac:dyDescent="0.2">
      <c r="A71" s="125"/>
      <c r="B71" s="118"/>
      <c r="C71" s="78" t="s">
        <v>43</v>
      </c>
      <c r="D71" s="78" t="s">
        <v>53</v>
      </c>
      <c r="E71" s="125"/>
      <c r="F71" s="18" t="s">
        <v>3</v>
      </c>
      <c r="G71" s="60">
        <v>5000</v>
      </c>
      <c r="H71" s="60">
        <v>6000</v>
      </c>
      <c r="I71" s="60">
        <v>5000</v>
      </c>
      <c r="J71" s="75">
        <v>0</v>
      </c>
      <c r="K71" s="75">
        <v>0</v>
      </c>
      <c r="L71" s="75">
        <v>0</v>
      </c>
      <c r="M71" s="60">
        <f t="shared" si="10"/>
        <v>16000</v>
      </c>
      <c r="N71" s="121"/>
    </row>
    <row r="72" spans="1:24" ht="123" customHeight="1" x14ac:dyDescent="0.2">
      <c r="A72" s="125"/>
      <c r="B72" s="118"/>
      <c r="C72" s="78" t="s">
        <v>44</v>
      </c>
      <c r="D72" s="78" t="s">
        <v>53</v>
      </c>
      <c r="E72" s="125"/>
      <c r="F72" s="18" t="s">
        <v>3</v>
      </c>
      <c r="G72" s="60">
        <v>1500</v>
      </c>
      <c r="H72" s="60">
        <v>0</v>
      </c>
      <c r="I72" s="60">
        <v>0</v>
      </c>
      <c r="J72" s="75">
        <v>0</v>
      </c>
      <c r="K72" s="64">
        <v>0</v>
      </c>
      <c r="L72" s="64">
        <v>0</v>
      </c>
      <c r="M72" s="60">
        <f t="shared" si="10"/>
        <v>1500</v>
      </c>
      <c r="N72" s="121"/>
    </row>
    <row r="73" spans="1:24" ht="157.5" customHeight="1" x14ac:dyDescent="0.2">
      <c r="A73" s="125"/>
      <c r="B73" s="118"/>
      <c r="C73" s="78" t="s">
        <v>19</v>
      </c>
      <c r="D73" s="78" t="s">
        <v>53</v>
      </c>
      <c r="E73" s="125"/>
      <c r="F73" s="18" t="s">
        <v>3</v>
      </c>
      <c r="G73" s="60">
        <v>1500</v>
      </c>
      <c r="H73" s="60">
        <v>0</v>
      </c>
      <c r="I73" s="60">
        <v>0</v>
      </c>
      <c r="J73" s="60">
        <v>0</v>
      </c>
      <c r="K73" s="60">
        <v>0</v>
      </c>
      <c r="L73" s="60">
        <v>0</v>
      </c>
      <c r="M73" s="60">
        <f t="shared" si="10"/>
        <v>1500</v>
      </c>
      <c r="N73" s="121"/>
    </row>
    <row r="74" spans="1:24" ht="270.75" customHeight="1" x14ac:dyDescent="0.2">
      <c r="A74" s="125"/>
      <c r="B74" s="118"/>
      <c r="C74" s="66" t="s">
        <v>99</v>
      </c>
      <c r="D74" s="66" t="s">
        <v>53</v>
      </c>
      <c r="E74" s="125"/>
      <c r="F74" s="18" t="s">
        <v>3</v>
      </c>
      <c r="G74" s="60">
        <f>1420+2450</f>
        <v>3870</v>
      </c>
      <c r="H74" s="60">
        <v>0</v>
      </c>
      <c r="I74" s="60">
        <v>0</v>
      </c>
      <c r="J74" s="75">
        <v>0</v>
      </c>
      <c r="K74" s="75">
        <v>2500</v>
      </c>
      <c r="L74" s="64">
        <v>5000</v>
      </c>
      <c r="M74" s="60">
        <f t="shared" si="10"/>
        <v>11370</v>
      </c>
      <c r="N74" s="121"/>
    </row>
    <row r="75" spans="1:24" ht="273.75" customHeight="1" x14ac:dyDescent="0.2">
      <c r="A75" s="125"/>
      <c r="B75" s="118"/>
      <c r="C75" s="66" t="s">
        <v>60</v>
      </c>
      <c r="D75" s="66" t="s">
        <v>53</v>
      </c>
      <c r="E75" s="48"/>
      <c r="F75" s="18" t="s">
        <v>3</v>
      </c>
      <c r="G75" s="60">
        <v>0</v>
      </c>
      <c r="H75" s="60">
        <v>18235</v>
      </c>
      <c r="I75" s="60">
        <v>12752.19</v>
      </c>
      <c r="J75" s="60">
        <v>0</v>
      </c>
      <c r="K75" s="60">
        <v>0</v>
      </c>
      <c r="L75" s="60">
        <v>0</v>
      </c>
      <c r="M75" s="60">
        <f t="shared" si="10"/>
        <v>30987.190000000002</v>
      </c>
      <c r="N75" s="121"/>
    </row>
    <row r="76" spans="1:24" ht="294.75" customHeight="1" x14ac:dyDescent="0.2">
      <c r="A76" s="125"/>
      <c r="B76" s="118"/>
      <c r="C76" s="50" t="s">
        <v>61</v>
      </c>
      <c r="D76" s="66" t="s">
        <v>53</v>
      </c>
      <c r="E76" s="48"/>
      <c r="F76" s="18" t="s">
        <v>3</v>
      </c>
      <c r="G76" s="60">
        <v>0</v>
      </c>
      <c r="H76" s="60">
        <v>0</v>
      </c>
      <c r="I76" s="60">
        <v>10000</v>
      </c>
      <c r="J76" s="75">
        <v>0</v>
      </c>
      <c r="K76" s="64">
        <v>35000</v>
      </c>
      <c r="L76" s="64">
        <v>18000</v>
      </c>
      <c r="M76" s="60">
        <f t="shared" si="10"/>
        <v>63000</v>
      </c>
      <c r="N76" s="121"/>
    </row>
    <row r="77" spans="1:24" ht="324" customHeight="1" x14ac:dyDescent="0.2">
      <c r="A77" s="125"/>
      <c r="B77" s="118"/>
      <c r="C77" s="50" t="s">
        <v>62</v>
      </c>
      <c r="D77" s="66">
        <v>2020</v>
      </c>
      <c r="E77" s="48"/>
      <c r="F77" s="18" t="s">
        <v>3</v>
      </c>
      <c r="G77" s="60">
        <v>0</v>
      </c>
      <c r="H77" s="60">
        <v>0</v>
      </c>
      <c r="I77" s="60">
        <v>0</v>
      </c>
      <c r="J77" s="75">
        <v>0</v>
      </c>
      <c r="K77" s="64">
        <v>0</v>
      </c>
      <c r="L77" s="64">
        <v>0</v>
      </c>
      <c r="M77" s="60">
        <f t="shared" si="10"/>
        <v>0</v>
      </c>
      <c r="N77" s="121"/>
    </row>
    <row r="78" spans="1:24" ht="77.25" customHeight="1" x14ac:dyDescent="0.2">
      <c r="A78" s="125"/>
      <c r="B78" s="126"/>
      <c r="C78" s="66" t="s">
        <v>63</v>
      </c>
      <c r="D78" s="66" t="s">
        <v>53</v>
      </c>
      <c r="E78" s="125" t="s">
        <v>103</v>
      </c>
      <c r="F78" s="18" t="s">
        <v>2</v>
      </c>
      <c r="G78" s="60">
        <v>30000</v>
      </c>
      <c r="H78" s="60">
        <v>30000</v>
      </c>
      <c r="I78" s="60">
        <v>30000</v>
      </c>
      <c r="J78" s="75">
        <v>0</v>
      </c>
      <c r="K78" s="75">
        <v>0</v>
      </c>
      <c r="L78" s="75">
        <v>0</v>
      </c>
      <c r="M78" s="60">
        <f t="shared" si="10"/>
        <v>90000</v>
      </c>
      <c r="N78" s="125" t="s">
        <v>52</v>
      </c>
    </row>
    <row r="79" spans="1:24" ht="90.75" customHeight="1" x14ac:dyDescent="0.2">
      <c r="A79" s="125"/>
      <c r="B79" s="126"/>
      <c r="C79" s="66" t="s">
        <v>64</v>
      </c>
      <c r="D79" s="66" t="s">
        <v>53</v>
      </c>
      <c r="E79" s="125"/>
      <c r="F79" s="18" t="s">
        <v>2</v>
      </c>
      <c r="G79" s="60">
        <v>2000</v>
      </c>
      <c r="H79" s="60">
        <v>2000</v>
      </c>
      <c r="I79" s="60">
        <v>2000</v>
      </c>
      <c r="J79" s="75">
        <v>1000</v>
      </c>
      <c r="K79" s="64">
        <f>J79*1.05</f>
        <v>1050</v>
      </c>
      <c r="L79" s="64">
        <f>K79*1.05</f>
        <v>1102.5</v>
      </c>
      <c r="M79" s="60">
        <f t="shared" si="10"/>
        <v>9152.5</v>
      </c>
      <c r="N79" s="125"/>
      <c r="X79" s="4" t="s">
        <v>11</v>
      </c>
    </row>
    <row r="80" spans="1:24" ht="186" customHeight="1" x14ac:dyDescent="0.2">
      <c r="A80" s="125"/>
      <c r="B80" s="126"/>
      <c r="C80" s="66" t="s">
        <v>65</v>
      </c>
      <c r="D80" s="66" t="s">
        <v>53</v>
      </c>
      <c r="E80" s="125"/>
      <c r="F80" s="18" t="s">
        <v>2</v>
      </c>
      <c r="G80" s="60">
        <v>14658.87</v>
      </c>
      <c r="H80" s="60">
        <v>37280.589999999997</v>
      </c>
      <c r="I80" s="60">
        <v>20963.5</v>
      </c>
      <c r="J80" s="60">
        <v>0</v>
      </c>
      <c r="K80" s="60">
        <v>0</v>
      </c>
      <c r="L80" s="60">
        <v>0</v>
      </c>
      <c r="M80" s="60">
        <f t="shared" si="10"/>
        <v>72902.959999999992</v>
      </c>
      <c r="N80" s="125"/>
    </row>
    <row r="81" spans="1:18" ht="210.75" customHeight="1" x14ac:dyDescent="0.2">
      <c r="A81" s="125"/>
      <c r="B81" s="126"/>
      <c r="C81" s="66" t="s">
        <v>66</v>
      </c>
      <c r="D81" s="66" t="s">
        <v>53</v>
      </c>
      <c r="E81" s="125"/>
      <c r="F81" s="18" t="s">
        <v>2</v>
      </c>
      <c r="G81" s="60">
        <v>62408.800000000003</v>
      </c>
      <c r="H81" s="60">
        <v>0</v>
      </c>
      <c r="I81" s="60">
        <v>6476</v>
      </c>
      <c r="J81" s="75">
        <f>7026.77+1000</f>
        <v>8026.77</v>
      </c>
      <c r="K81" s="64">
        <v>5040</v>
      </c>
      <c r="L81" s="64">
        <v>5292</v>
      </c>
      <c r="M81" s="60">
        <f t="shared" si="10"/>
        <v>87243.57</v>
      </c>
      <c r="N81" s="125"/>
    </row>
    <row r="82" spans="1:18" ht="361.5" customHeight="1" x14ac:dyDescent="0.2">
      <c r="A82" s="125"/>
      <c r="B82" s="126"/>
      <c r="C82" s="66" t="s">
        <v>100</v>
      </c>
      <c r="D82" s="66" t="s">
        <v>53</v>
      </c>
      <c r="E82" s="125"/>
      <c r="F82" s="18" t="s">
        <v>3</v>
      </c>
      <c r="G82" s="60">
        <v>10520</v>
      </c>
      <c r="H82" s="60">
        <v>13000</v>
      </c>
      <c r="I82" s="60">
        <v>17000</v>
      </c>
      <c r="J82" s="51">
        <v>3000</v>
      </c>
      <c r="K82" s="64">
        <f>J82*1.05</f>
        <v>3150</v>
      </c>
      <c r="L82" s="64">
        <f>K82*1.05</f>
        <v>3307.5</v>
      </c>
      <c r="M82" s="60">
        <f t="shared" si="10"/>
        <v>49977.5</v>
      </c>
      <c r="N82" s="125"/>
    </row>
    <row r="83" spans="1:18" ht="232.5" customHeight="1" x14ac:dyDescent="0.2">
      <c r="A83" s="125"/>
      <c r="B83" s="118"/>
      <c r="C83" s="66" t="s">
        <v>101</v>
      </c>
      <c r="D83" s="66" t="s">
        <v>53</v>
      </c>
      <c r="E83" s="48"/>
      <c r="F83" s="18" t="s">
        <v>2</v>
      </c>
      <c r="G83" s="60">
        <v>12398.84</v>
      </c>
      <c r="H83" s="60">
        <v>0</v>
      </c>
      <c r="I83" s="60">
        <v>0</v>
      </c>
      <c r="J83" s="75">
        <v>0</v>
      </c>
      <c r="K83" s="75">
        <v>0</v>
      </c>
      <c r="L83" s="75">
        <v>10000</v>
      </c>
      <c r="M83" s="60">
        <f t="shared" si="10"/>
        <v>22398.84</v>
      </c>
      <c r="N83" s="127"/>
    </row>
    <row r="84" spans="1:18" ht="128.25" customHeight="1" x14ac:dyDescent="0.2">
      <c r="A84" s="125"/>
      <c r="B84" s="118"/>
      <c r="C84" s="66" t="s">
        <v>84</v>
      </c>
      <c r="D84" s="66" t="s">
        <v>53</v>
      </c>
      <c r="E84" s="48"/>
      <c r="F84" s="18" t="s">
        <v>2</v>
      </c>
      <c r="G84" s="60">
        <v>2340</v>
      </c>
      <c r="H84" s="60">
        <v>0</v>
      </c>
      <c r="I84" s="60">
        <v>0</v>
      </c>
      <c r="J84" s="60">
        <v>0</v>
      </c>
      <c r="K84" s="60">
        <v>0</v>
      </c>
      <c r="L84" s="60">
        <v>0</v>
      </c>
      <c r="M84" s="60">
        <f>G84+H84+I84+J84+K84+L84</f>
        <v>2340</v>
      </c>
      <c r="N84" s="127"/>
      <c r="Q84" s="46"/>
    </row>
    <row r="85" spans="1:18" ht="81.75" customHeight="1" x14ac:dyDescent="0.2">
      <c r="A85" s="125"/>
      <c r="B85" s="118"/>
      <c r="C85" s="66" t="s">
        <v>67</v>
      </c>
      <c r="D85" s="66" t="s">
        <v>53</v>
      </c>
      <c r="E85" s="48"/>
      <c r="F85" s="18" t="s">
        <v>2</v>
      </c>
      <c r="G85" s="60">
        <v>0</v>
      </c>
      <c r="H85" s="60">
        <v>0</v>
      </c>
      <c r="I85" s="60">
        <v>0</v>
      </c>
      <c r="J85" s="75">
        <v>1000</v>
      </c>
      <c r="K85" s="64">
        <f>J85*1.05</f>
        <v>1050</v>
      </c>
      <c r="L85" s="64">
        <f>K85*1.05</f>
        <v>1102.5</v>
      </c>
      <c r="M85" s="60">
        <f t="shared" si="10"/>
        <v>3152.5</v>
      </c>
      <c r="N85" s="127"/>
      <c r="Q85" s="46"/>
    </row>
    <row r="86" spans="1:18" ht="50.25" customHeight="1" x14ac:dyDescent="0.2">
      <c r="A86" s="118" t="s">
        <v>9</v>
      </c>
      <c r="B86" s="118"/>
      <c r="C86" s="118"/>
      <c r="D86" s="118"/>
      <c r="E86" s="118"/>
      <c r="F86" s="18" t="s">
        <v>2</v>
      </c>
      <c r="G86" s="52">
        <f>G69+G70+G71+G72+G73+G74+G75+G78+G80+G81+G82+G83+G84+G79+G76+G77+G85</f>
        <v>271196.51</v>
      </c>
      <c r="H86" s="52">
        <f t="shared" ref="H86:M86" si="11">H69+H70+H71+H72+H73+H74+H75+H78+H80+H81+H82+H83+H84+H79+H76+H77+H85</f>
        <v>191515.59</v>
      </c>
      <c r="I86" s="52">
        <f t="shared" si="11"/>
        <v>173357.98</v>
      </c>
      <c r="J86" s="52">
        <f t="shared" si="11"/>
        <v>38026.770000000004</v>
      </c>
      <c r="K86" s="52">
        <f t="shared" si="11"/>
        <v>77790</v>
      </c>
      <c r="L86" s="52">
        <f t="shared" si="11"/>
        <v>79804.5</v>
      </c>
      <c r="M86" s="52">
        <f t="shared" si="11"/>
        <v>831691.35</v>
      </c>
      <c r="N86" s="82"/>
      <c r="Q86" s="47"/>
      <c r="R86" s="47"/>
    </row>
    <row r="87" spans="1:18" ht="253.5" customHeight="1" x14ac:dyDescent="0.2">
      <c r="A87" s="118">
        <v>5</v>
      </c>
      <c r="B87" s="118" t="s">
        <v>102</v>
      </c>
      <c r="C87" s="66" t="s">
        <v>45</v>
      </c>
      <c r="D87" s="66">
        <v>2017</v>
      </c>
      <c r="E87" s="125" t="s">
        <v>110</v>
      </c>
      <c r="F87" s="18" t="s">
        <v>2</v>
      </c>
      <c r="G87" s="60">
        <f>300-125.1</f>
        <v>174.9</v>
      </c>
      <c r="H87" s="60">
        <v>0</v>
      </c>
      <c r="I87" s="60">
        <v>0</v>
      </c>
      <c r="J87" s="60">
        <v>0</v>
      </c>
      <c r="K87" s="60">
        <v>0</v>
      </c>
      <c r="L87" s="60">
        <v>0</v>
      </c>
      <c r="M87" s="60">
        <f t="shared" ref="M87:M92" si="12">G87+H87+I87</f>
        <v>174.9</v>
      </c>
      <c r="N87" s="139" t="s">
        <v>105</v>
      </c>
      <c r="Q87" s="46"/>
    </row>
    <row r="88" spans="1:18" ht="177.75" customHeight="1" x14ac:dyDescent="0.2">
      <c r="A88" s="118"/>
      <c r="B88" s="118"/>
      <c r="C88" s="65" t="s">
        <v>20</v>
      </c>
      <c r="D88" s="66" t="s">
        <v>26</v>
      </c>
      <c r="E88" s="125"/>
      <c r="F88" s="18" t="s">
        <v>2</v>
      </c>
      <c r="G88" s="60">
        <f>500-156.55</f>
        <v>343.45</v>
      </c>
      <c r="H88" s="60">
        <f>500-343.45+125.1</f>
        <v>281.64999999999998</v>
      </c>
      <c r="I88" s="60">
        <v>0</v>
      </c>
      <c r="J88" s="60">
        <v>0</v>
      </c>
      <c r="K88" s="60">
        <v>0</v>
      </c>
      <c r="L88" s="60">
        <v>0</v>
      </c>
      <c r="M88" s="60">
        <f t="shared" si="12"/>
        <v>625.09999999999991</v>
      </c>
      <c r="N88" s="139"/>
    </row>
    <row r="89" spans="1:18" ht="212.25" customHeight="1" x14ac:dyDescent="0.2">
      <c r="A89" s="71"/>
      <c r="B89" s="71"/>
      <c r="C89" s="65"/>
      <c r="D89" s="66"/>
      <c r="E89" s="66" t="s">
        <v>111</v>
      </c>
      <c r="F89" s="18"/>
      <c r="G89" s="60"/>
      <c r="H89" s="60"/>
      <c r="I89" s="60"/>
      <c r="J89" s="60"/>
      <c r="K89" s="60"/>
      <c r="L89" s="60"/>
      <c r="M89" s="60"/>
      <c r="N89" s="67"/>
    </row>
    <row r="90" spans="1:18" ht="62.25" customHeight="1" x14ac:dyDescent="0.2">
      <c r="A90" s="118" t="s">
        <v>9</v>
      </c>
      <c r="B90" s="118"/>
      <c r="C90" s="118"/>
      <c r="D90" s="118"/>
      <c r="E90" s="118"/>
      <c r="F90" s="67" t="s">
        <v>2</v>
      </c>
      <c r="G90" s="52">
        <f>G87+G88</f>
        <v>518.35</v>
      </c>
      <c r="H90" s="52">
        <f>H87+H88</f>
        <v>281.64999999999998</v>
      </c>
      <c r="I90" s="52">
        <f>I87+I88</f>
        <v>0</v>
      </c>
      <c r="J90" s="52">
        <f t="shared" ref="J90:L90" si="13">J87+J88</f>
        <v>0</v>
      </c>
      <c r="K90" s="52">
        <f t="shared" si="13"/>
        <v>0</v>
      </c>
      <c r="L90" s="52">
        <f t="shared" si="13"/>
        <v>0</v>
      </c>
      <c r="M90" s="52">
        <f t="shared" si="12"/>
        <v>800</v>
      </c>
      <c r="N90" s="17"/>
    </row>
    <row r="91" spans="1:18" ht="209.25" customHeight="1" x14ac:dyDescent="0.2">
      <c r="A91" s="128">
        <v>6</v>
      </c>
      <c r="B91" s="133" t="s">
        <v>113</v>
      </c>
      <c r="C91" s="66" t="s">
        <v>106</v>
      </c>
      <c r="D91" s="66" t="s">
        <v>53</v>
      </c>
      <c r="E91" s="128" t="s">
        <v>112</v>
      </c>
      <c r="F91" s="18" t="s">
        <v>2</v>
      </c>
      <c r="G91" s="60">
        <v>1000</v>
      </c>
      <c r="H91" s="60">
        <v>1000</v>
      </c>
      <c r="I91" s="60">
        <v>1000</v>
      </c>
      <c r="J91" s="60">
        <v>0</v>
      </c>
      <c r="K91" s="60">
        <v>0</v>
      </c>
      <c r="L91" s="60">
        <v>0</v>
      </c>
      <c r="M91" s="60">
        <f t="shared" si="12"/>
        <v>3000</v>
      </c>
      <c r="N91" s="122" t="s">
        <v>55</v>
      </c>
    </row>
    <row r="92" spans="1:18" ht="235.5" customHeight="1" x14ac:dyDescent="0.2">
      <c r="A92" s="129"/>
      <c r="B92" s="134"/>
      <c r="C92" s="66" t="s">
        <v>46</v>
      </c>
      <c r="D92" s="66" t="s">
        <v>53</v>
      </c>
      <c r="E92" s="129"/>
      <c r="F92" s="18" t="s">
        <v>2</v>
      </c>
      <c r="G92" s="60">
        <v>100</v>
      </c>
      <c r="H92" s="60">
        <v>0</v>
      </c>
      <c r="I92" s="60">
        <v>100</v>
      </c>
      <c r="J92" s="60">
        <v>69</v>
      </c>
      <c r="K92" s="60">
        <v>0</v>
      </c>
      <c r="L92" s="60">
        <v>0</v>
      </c>
      <c r="M92" s="60">
        <f t="shared" si="12"/>
        <v>200</v>
      </c>
      <c r="N92" s="131"/>
    </row>
    <row r="93" spans="1:18" ht="159" customHeight="1" x14ac:dyDescent="0.2">
      <c r="A93" s="129"/>
      <c r="B93" s="134"/>
      <c r="C93" s="66" t="s">
        <v>33</v>
      </c>
      <c r="D93" s="66" t="s">
        <v>53</v>
      </c>
      <c r="E93" s="129"/>
      <c r="F93" s="67" t="s">
        <v>2</v>
      </c>
      <c r="G93" s="60">
        <v>0</v>
      </c>
      <c r="H93" s="60">
        <v>0</v>
      </c>
      <c r="I93" s="60">
        <v>3000</v>
      </c>
      <c r="J93" s="60">
        <f>414</f>
        <v>414</v>
      </c>
      <c r="K93" s="60">
        <v>0</v>
      </c>
      <c r="L93" s="60">
        <v>0</v>
      </c>
      <c r="M93" s="60">
        <f>G93+H93+I93</f>
        <v>3000</v>
      </c>
      <c r="N93" s="131"/>
    </row>
    <row r="94" spans="1:18" ht="63.75" customHeight="1" x14ac:dyDescent="0.2">
      <c r="A94" s="130"/>
      <c r="B94" s="135"/>
      <c r="C94" s="96" t="s">
        <v>129</v>
      </c>
      <c r="D94" s="96" t="s">
        <v>53</v>
      </c>
      <c r="E94" s="130"/>
      <c r="F94" s="97" t="s">
        <v>2</v>
      </c>
      <c r="G94" s="60">
        <v>0</v>
      </c>
      <c r="H94" s="60">
        <v>0</v>
      </c>
      <c r="I94" s="60">
        <v>0</v>
      </c>
      <c r="J94" s="60">
        <v>1000</v>
      </c>
      <c r="K94" s="60">
        <v>0</v>
      </c>
      <c r="L94" s="60">
        <v>0</v>
      </c>
      <c r="M94" s="60">
        <f>G94+H94+I94+J94+K94+L94</f>
        <v>1000</v>
      </c>
      <c r="N94" s="132"/>
    </row>
    <row r="95" spans="1:18" ht="74.25" customHeight="1" x14ac:dyDescent="0.2">
      <c r="A95" s="118" t="s">
        <v>9</v>
      </c>
      <c r="B95" s="118"/>
      <c r="C95" s="118"/>
      <c r="D95" s="118"/>
      <c r="E95" s="118"/>
      <c r="F95" s="18" t="s">
        <v>2</v>
      </c>
      <c r="G95" s="52">
        <f>G91+G92</f>
        <v>1100</v>
      </c>
      <c r="H95" s="52">
        <f>H91+H92</f>
        <v>1000</v>
      </c>
      <c r="I95" s="52">
        <f>I91+I92+I93</f>
        <v>4100</v>
      </c>
      <c r="J95" s="52">
        <f>J91+J92+J93+J94</f>
        <v>1483</v>
      </c>
      <c r="K95" s="52">
        <f>K91+K92+K93</f>
        <v>0</v>
      </c>
      <c r="L95" s="52">
        <f>L91+L92+L93</f>
        <v>0</v>
      </c>
      <c r="M95" s="52">
        <f>M91+M92+M93+M94</f>
        <v>7200</v>
      </c>
      <c r="N95" s="121"/>
    </row>
    <row r="96" spans="1:18" ht="261.75" customHeight="1" x14ac:dyDescent="0.2">
      <c r="A96" s="72">
        <v>7</v>
      </c>
      <c r="B96" s="68" t="s">
        <v>116</v>
      </c>
      <c r="C96" s="72" t="s">
        <v>121</v>
      </c>
      <c r="D96" s="66">
        <v>2020</v>
      </c>
      <c r="E96" s="72" t="s">
        <v>36</v>
      </c>
      <c r="F96" s="67" t="s">
        <v>122</v>
      </c>
      <c r="G96" s="60" t="s">
        <v>108</v>
      </c>
      <c r="H96" s="60" t="s">
        <v>108</v>
      </c>
      <c r="I96" s="60" t="s">
        <v>108</v>
      </c>
      <c r="J96" s="60">
        <v>30000</v>
      </c>
      <c r="K96" s="60" t="s">
        <v>108</v>
      </c>
      <c r="L96" s="60" t="s">
        <v>108</v>
      </c>
      <c r="M96" s="60">
        <v>30000</v>
      </c>
      <c r="N96" s="121"/>
    </row>
    <row r="97" spans="1:18" ht="42.75" customHeight="1" x14ac:dyDescent="0.2">
      <c r="A97" s="118" t="s">
        <v>15</v>
      </c>
      <c r="B97" s="118"/>
      <c r="C97" s="118"/>
      <c r="D97" s="118"/>
      <c r="E97" s="118"/>
      <c r="F97" s="18" t="s">
        <v>9</v>
      </c>
      <c r="G97" s="52">
        <f>G98+G99+G100+G105+G102</f>
        <v>371066.68</v>
      </c>
      <c r="H97" s="52">
        <f>H98+H99+H100+H105+H102</f>
        <v>337587.24</v>
      </c>
      <c r="I97" s="52">
        <f>I98+I99+I100+I105+I102</f>
        <v>353688.14999999997</v>
      </c>
      <c r="J97" s="52">
        <f>J98+J99++J102+J107</f>
        <v>327462.43</v>
      </c>
      <c r="K97" s="52">
        <f>K98+K99+K102</f>
        <v>375266</v>
      </c>
      <c r="L97" s="52">
        <f>L98+L99++L102</f>
        <v>428645.5</v>
      </c>
      <c r="M97" s="52">
        <f>M98+M99+M100+M102+M105+M107</f>
        <v>2193716</v>
      </c>
      <c r="N97" s="121"/>
      <c r="P97" s="8">
        <f>J97+K97+L97</f>
        <v>1131373.93</v>
      </c>
      <c r="Q97" s="8"/>
      <c r="R97" s="8"/>
    </row>
    <row r="98" spans="1:18" ht="69.75" customHeight="1" x14ac:dyDescent="0.2">
      <c r="A98" s="118"/>
      <c r="B98" s="118"/>
      <c r="C98" s="118"/>
      <c r="D98" s="118"/>
      <c r="E98" s="118"/>
      <c r="F98" s="18" t="s">
        <v>2</v>
      </c>
      <c r="G98" s="52">
        <f t="shared" ref="G98:L98" si="14">G29+G48+G56+G86+G90+G95</f>
        <v>368316.68</v>
      </c>
      <c r="H98" s="52">
        <f t="shared" si="14"/>
        <v>332587.24</v>
      </c>
      <c r="I98" s="52">
        <f t="shared" si="14"/>
        <v>348998.98</v>
      </c>
      <c r="J98" s="52">
        <f t="shared" si="14"/>
        <v>296712.43</v>
      </c>
      <c r="K98" s="52">
        <f t="shared" si="14"/>
        <v>374726</v>
      </c>
      <c r="L98" s="52">
        <f t="shared" si="14"/>
        <v>428215.5</v>
      </c>
      <c r="M98" s="52">
        <f>SUM(G98:L98)</f>
        <v>2149556.83</v>
      </c>
      <c r="N98" s="121"/>
      <c r="P98" s="8"/>
      <c r="Q98" s="8"/>
      <c r="R98" s="8"/>
    </row>
    <row r="99" spans="1:18" ht="96" customHeight="1" x14ac:dyDescent="0.2">
      <c r="A99" s="118"/>
      <c r="B99" s="118"/>
      <c r="C99" s="118"/>
      <c r="D99" s="118"/>
      <c r="E99" s="118"/>
      <c r="F99" s="78" t="s">
        <v>16</v>
      </c>
      <c r="G99" s="63">
        <f>G30+G49</f>
        <v>700</v>
      </c>
      <c r="H99" s="63">
        <f>H30+H49</f>
        <v>800</v>
      </c>
      <c r="I99" s="63">
        <f>I30+I49</f>
        <v>900</v>
      </c>
      <c r="J99" s="63">
        <f>J30+J49</f>
        <v>750</v>
      </c>
      <c r="K99" s="63">
        <f t="shared" ref="K99:L99" si="15">K30+K49</f>
        <v>540</v>
      </c>
      <c r="L99" s="63">
        <f t="shared" si="15"/>
        <v>430</v>
      </c>
      <c r="M99" s="52">
        <f>SUM(G99:L99)</f>
        <v>4120</v>
      </c>
      <c r="N99" s="121"/>
      <c r="R99" s="8"/>
    </row>
    <row r="100" spans="1:18" ht="403.5" customHeight="1" x14ac:dyDescent="0.2">
      <c r="A100" s="118"/>
      <c r="B100" s="118"/>
      <c r="C100" s="118"/>
      <c r="D100" s="118"/>
      <c r="E100" s="118"/>
      <c r="F100" s="66" t="s">
        <v>119</v>
      </c>
      <c r="G100" s="73">
        <f>G31</f>
        <v>2000</v>
      </c>
      <c r="H100" s="73">
        <f>H31</f>
        <v>2000</v>
      </c>
      <c r="I100" s="73">
        <f>I31</f>
        <v>3290</v>
      </c>
      <c r="J100" s="73" t="str">
        <f t="shared" ref="J100:L100" si="16">J31</f>
        <v>*</v>
      </c>
      <c r="K100" s="73" t="str">
        <f t="shared" si="16"/>
        <v>*</v>
      </c>
      <c r="L100" s="73" t="str">
        <f t="shared" si="16"/>
        <v>*</v>
      </c>
      <c r="M100" s="73">
        <f>M31</f>
        <v>7290</v>
      </c>
      <c r="N100" s="121"/>
    </row>
    <row r="101" spans="1:18" ht="78.75" x14ac:dyDescent="0.2">
      <c r="A101" s="118"/>
      <c r="B101" s="118"/>
      <c r="C101" s="118"/>
      <c r="D101" s="118"/>
      <c r="E101" s="118"/>
      <c r="F101" s="48" t="s">
        <v>117</v>
      </c>
      <c r="G101" s="85"/>
      <c r="H101" s="85"/>
      <c r="I101" s="85"/>
      <c r="J101" s="85"/>
      <c r="K101" s="85"/>
      <c r="L101" s="85"/>
      <c r="M101" s="85"/>
      <c r="N101" s="121"/>
    </row>
    <row r="102" spans="1:18" ht="148.5" customHeight="1" x14ac:dyDescent="0.2">
      <c r="A102" s="118"/>
      <c r="B102" s="118"/>
      <c r="C102" s="118"/>
      <c r="D102" s="118"/>
      <c r="E102" s="118"/>
      <c r="F102" s="84" t="s">
        <v>114</v>
      </c>
      <c r="G102" s="112">
        <f>G50</f>
        <v>0</v>
      </c>
      <c r="H102" s="112">
        <f t="shared" ref="H102:M102" si="17">H50</f>
        <v>2000</v>
      </c>
      <c r="I102" s="112">
        <f t="shared" si="17"/>
        <v>0</v>
      </c>
      <c r="J102" s="112">
        <v>0</v>
      </c>
      <c r="K102" s="112">
        <v>0</v>
      </c>
      <c r="L102" s="112">
        <v>0</v>
      </c>
      <c r="M102" s="112">
        <f t="shared" si="17"/>
        <v>2000</v>
      </c>
      <c r="N102" s="121"/>
    </row>
    <row r="103" spans="1:18" ht="90" customHeight="1" x14ac:dyDescent="0.2">
      <c r="A103" s="118"/>
      <c r="B103" s="118"/>
      <c r="C103" s="118"/>
      <c r="D103" s="118"/>
      <c r="E103" s="118"/>
      <c r="F103" s="123" t="s">
        <v>115</v>
      </c>
      <c r="G103" s="113"/>
      <c r="H103" s="113"/>
      <c r="I103" s="113"/>
      <c r="J103" s="113"/>
      <c r="K103" s="113"/>
      <c r="L103" s="113"/>
      <c r="M103" s="113"/>
      <c r="N103" s="121"/>
    </row>
    <row r="104" spans="1:18" ht="297" customHeight="1" x14ac:dyDescent="0.2">
      <c r="A104" s="118"/>
      <c r="B104" s="118"/>
      <c r="C104" s="118"/>
      <c r="D104" s="118"/>
      <c r="E104" s="118"/>
      <c r="F104" s="124"/>
      <c r="G104" s="114"/>
      <c r="H104" s="114"/>
      <c r="I104" s="114"/>
      <c r="J104" s="114"/>
      <c r="K104" s="114"/>
      <c r="L104" s="114"/>
      <c r="M104" s="114"/>
      <c r="N104" s="121"/>
    </row>
    <row r="105" spans="1:18" ht="295.5" customHeight="1" x14ac:dyDescent="0.2">
      <c r="A105" s="118"/>
      <c r="B105" s="118"/>
      <c r="C105" s="118"/>
      <c r="D105" s="118"/>
      <c r="E105" s="118"/>
      <c r="F105" s="80" t="s">
        <v>120</v>
      </c>
      <c r="G105" s="63">
        <f>G33</f>
        <v>50</v>
      </c>
      <c r="H105" s="63">
        <f t="shared" ref="H105:M105" si="18">H33</f>
        <v>200</v>
      </c>
      <c r="I105" s="63">
        <f t="shared" si="18"/>
        <v>499.17</v>
      </c>
      <c r="J105" s="63" t="str">
        <f t="shared" si="18"/>
        <v>*</v>
      </c>
      <c r="K105" s="63" t="str">
        <f t="shared" si="18"/>
        <v>*</v>
      </c>
      <c r="L105" s="63" t="str">
        <f t="shared" si="18"/>
        <v>*</v>
      </c>
      <c r="M105" s="63">
        <f t="shared" si="18"/>
        <v>749.17000000000007</v>
      </c>
      <c r="N105" s="122"/>
    </row>
    <row r="106" spans="1:18" ht="339.75" customHeight="1" x14ac:dyDescent="0.2">
      <c r="A106" s="118"/>
      <c r="B106" s="118"/>
      <c r="C106" s="118"/>
      <c r="D106" s="118"/>
      <c r="E106" s="118"/>
      <c r="F106" s="66" t="s">
        <v>118</v>
      </c>
      <c r="G106" s="55"/>
      <c r="H106" s="55"/>
      <c r="I106" s="55"/>
      <c r="J106" s="55"/>
      <c r="K106" s="55"/>
      <c r="L106" s="55"/>
      <c r="M106" s="55"/>
      <c r="N106" s="119"/>
    </row>
    <row r="107" spans="1:18" ht="267.75" customHeight="1" x14ac:dyDescent="0.2">
      <c r="A107" s="118"/>
      <c r="B107" s="118"/>
      <c r="C107" s="118"/>
      <c r="D107" s="118"/>
      <c r="E107" s="118"/>
      <c r="F107" s="66" t="s">
        <v>122</v>
      </c>
      <c r="G107" s="63" t="s">
        <v>108</v>
      </c>
      <c r="H107" s="63" t="s">
        <v>108</v>
      </c>
      <c r="I107" s="63" t="s">
        <v>108</v>
      </c>
      <c r="J107" s="63">
        <v>30000</v>
      </c>
      <c r="K107" s="63" t="s">
        <v>108</v>
      </c>
      <c r="L107" s="63" t="s">
        <v>108</v>
      </c>
      <c r="M107" s="63">
        <v>30000</v>
      </c>
      <c r="N107" s="119"/>
    </row>
    <row r="108" spans="1:18" ht="27.75" customHeight="1" x14ac:dyDescent="0.2">
      <c r="A108" s="74"/>
      <c r="B108" s="74"/>
      <c r="C108" s="74"/>
      <c r="D108" s="74"/>
      <c r="E108" s="74"/>
      <c r="F108" s="56"/>
      <c r="G108" s="57"/>
      <c r="H108" s="57"/>
      <c r="I108" s="57"/>
      <c r="J108" s="57"/>
      <c r="K108" s="57"/>
      <c r="L108" s="57"/>
      <c r="M108" s="57"/>
      <c r="N108" s="58"/>
    </row>
    <row r="109" spans="1:18" ht="26.25" x14ac:dyDescent="0.2">
      <c r="A109" s="117" t="s">
        <v>127</v>
      </c>
      <c r="B109" s="117"/>
      <c r="C109" s="117"/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</row>
    <row r="110" spans="1:18" ht="138" customHeight="1" x14ac:dyDescent="0.5">
      <c r="A110" s="120" t="s">
        <v>124</v>
      </c>
      <c r="B110" s="115"/>
      <c r="C110" s="115"/>
      <c r="D110" s="115"/>
      <c r="E110" s="115"/>
      <c r="F110" s="115"/>
      <c r="G110" s="115" t="s">
        <v>126</v>
      </c>
      <c r="H110" s="116"/>
      <c r="I110" s="116"/>
      <c r="J110" s="116"/>
      <c r="K110" s="116"/>
      <c r="L110" s="116"/>
      <c r="M110" s="116"/>
      <c r="N110" s="116"/>
    </row>
    <row r="111" spans="1:18" ht="31.5" customHeight="1" x14ac:dyDescent="0.5">
      <c r="A111" s="115"/>
      <c r="B111" s="115"/>
      <c r="C111" s="115"/>
      <c r="D111" s="115"/>
      <c r="E111" s="115"/>
      <c r="F111" s="115"/>
      <c r="G111" s="86"/>
      <c r="H111" s="83"/>
      <c r="I111" s="83"/>
      <c r="J111" s="83"/>
      <c r="K111" s="83"/>
      <c r="L111" s="83"/>
      <c r="M111" s="83"/>
      <c r="N111" s="83"/>
    </row>
    <row r="112" spans="1:18" ht="30.75" customHeight="1" thickBot="1" x14ac:dyDescent="0.5">
      <c r="A112" s="9"/>
      <c r="B112" s="10"/>
      <c r="C112" s="10"/>
      <c r="D112" s="10"/>
      <c r="E112" s="11"/>
      <c r="F112" s="11" t="s">
        <v>8</v>
      </c>
      <c r="G112" s="12" t="s">
        <v>14</v>
      </c>
      <c r="H112" s="12"/>
      <c r="I112" s="12"/>
      <c r="J112" s="12"/>
      <c r="K112" s="12"/>
      <c r="L112" s="12"/>
      <c r="M112" s="12"/>
      <c r="N112" s="12"/>
      <c r="O112" s="12"/>
      <c r="P112" s="12"/>
    </row>
    <row r="113" spans="2:8" ht="16.5" thickBot="1" x14ac:dyDescent="0.25">
      <c r="B113" s="103"/>
      <c r="C113" s="105"/>
      <c r="D113" s="107"/>
      <c r="E113" s="108"/>
      <c r="F113" s="109"/>
    </row>
    <row r="114" spans="2:8" ht="16.5" thickBot="1" x14ac:dyDescent="0.25">
      <c r="B114" s="104"/>
      <c r="C114" s="106"/>
      <c r="D114" s="87"/>
      <c r="E114" s="87"/>
      <c r="F114" s="87"/>
      <c r="G114" s="45"/>
    </row>
    <row r="115" spans="2:8" ht="16.5" thickBot="1" x14ac:dyDescent="0.25">
      <c r="B115" s="35"/>
      <c r="C115" s="91"/>
      <c r="D115" s="91"/>
      <c r="E115" s="91"/>
      <c r="F115" s="91"/>
    </row>
    <row r="116" spans="2:8" ht="15.75" x14ac:dyDescent="0.2">
      <c r="B116" s="88"/>
      <c r="C116" s="92"/>
      <c r="D116" s="110"/>
      <c r="E116" s="110"/>
      <c r="F116" s="110"/>
    </row>
    <row r="117" spans="2:8" ht="16.5" thickBot="1" x14ac:dyDescent="0.25">
      <c r="B117" s="89"/>
      <c r="C117" s="91"/>
      <c r="D117" s="111"/>
      <c r="E117" s="111"/>
      <c r="F117" s="111"/>
    </row>
    <row r="118" spans="2:8" ht="16.5" thickBot="1" x14ac:dyDescent="0.25">
      <c r="B118" s="89"/>
      <c r="C118" s="91"/>
      <c r="D118" s="91"/>
      <c r="E118" s="91"/>
      <c r="F118" s="91"/>
    </row>
    <row r="119" spans="2:8" ht="16.5" thickBot="1" x14ac:dyDescent="0.25">
      <c r="B119" s="35"/>
      <c r="C119" s="8"/>
      <c r="D119" s="93"/>
      <c r="E119" s="93"/>
      <c r="F119" s="93"/>
    </row>
    <row r="120" spans="2:8" ht="16.5" thickBot="1" x14ac:dyDescent="0.25">
      <c r="B120" s="35"/>
      <c r="C120" s="8"/>
      <c r="D120" s="94"/>
      <c r="E120" s="94"/>
      <c r="F120" s="94"/>
    </row>
    <row r="121" spans="2:8" ht="16.5" thickBot="1" x14ac:dyDescent="0.25">
      <c r="B121" s="90"/>
      <c r="C121" s="8"/>
      <c r="D121" s="93"/>
      <c r="E121" s="93"/>
      <c r="F121" s="93"/>
    </row>
    <row r="122" spans="2:8" ht="13.5" thickBot="1" x14ac:dyDescent="0.25">
      <c r="C122" s="95"/>
    </row>
    <row r="123" spans="2:8" x14ac:dyDescent="0.2">
      <c r="C123" s="8"/>
    </row>
    <row r="126" spans="2:8" ht="13.5" thickBot="1" x14ac:dyDescent="0.25"/>
    <row r="127" spans="2:8" ht="16.5" thickBot="1" x14ac:dyDescent="0.25">
      <c r="D127" s="98">
        <v>1097653.93</v>
      </c>
      <c r="E127" s="99">
        <v>296426.37</v>
      </c>
      <c r="F127" s="100">
        <v>374726</v>
      </c>
      <c r="G127" s="100">
        <v>428215.5</v>
      </c>
      <c r="H127" s="8">
        <f t="shared" ref="H127:H128" si="19">E127+F127+G127</f>
        <v>1099367.8700000001</v>
      </c>
    </row>
    <row r="128" spans="2:8" ht="16.5" thickBot="1" x14ac:dyDescent="0.25">
      <c r="D128" s="101">
        <v>1720</v>
      </c>
      <c r="E128" s="36">
        <v>750</v>
      </c>
      <c r="F128" s="36">
        <v>540</v>
      </c>
      <c r="G128" s="36">
        <v>430</v>
      </c>
      <c r="H128" s="8">
        <f t="shared" si="19"/>
        <v>1720</v>
      </c>
    </row>
    <row r="129" spans="4:8" ht="16.5" thickBot="1" x14ac:dyDescent="0.25">
      <c r="D129" s="101">
        <v>1129373.93</v>
      </c>
      <c r="E129" s="102">
        <v>327176.37</v>
      </c>
      <c r="F129" s="38">
        <v>375266</v>
      </c>
      <c r="G129" s="38">
        <v>428645.5</v>
      </c>
      <c r="H129" s="8">
        <f>E129+F129+G129</f>
        <v>1131087.8700000001</v>
      </c>
    </row>
  </sheetData>
  <mergeCells count="139">
    <mergeCell ref="J9:J10"/>
    <mergeCell ref="L9:L10"/>
    <mergeCell ref="K9:K10"/>
    <mergeCell ref="A87:A88"/>
    <mergeCell ref="B87:B88"/>
    <mergeCell ref="A90:E90"/>
    <mergeCell ref="A25:A28"/>
    <mergeCell ref="B25:B28"/>
    <mergeCell ref="N29:N31"/>
    <mergeCell ref="N32:N34"/>
    <mergeCell ref="N25:N28"/>
    <mergeCell ref="F26:F28"/>
    <mergeCell ref="N22:N24"/>
    <mergeCell ref="B12:B17"/>
    <mergeCell ref="A56:E56"/>
    <mergeCell ref="C40:C41"/>
    <mergeCell ref="D42:D43"/>
    <mergeCell ref="C42:C43"/>
    <mergeCell ref="A86:E86"/>
    <mergeCell ref="E54:E55"/>
    <mergeCell ref="N87:N88"/>
    <mergeCell ref="E52:E53"/>
    <mergeCell ref="E46:E47"/>
    <mergeCell ref="N12:N17"/>
    <mergeCell ref="N20:N21"/>
    <mergeCell ref="C14:C15"/>
    <mergeCell ref="L26:L28"/>
    <mergeCell ref="K26:K28"/>
    <mergeCell ref="J26:J28"/>
    <mergeCell ref="E26:E28"/>
    <mergeCell ref="M33:M34"/>
    <mergeCell ref="L33:L34"/>
    <mergeCell ref="K33:K34"/>
    <mergeCell ref="J33:J34"/>
    <mergeCell ref="I33:I34"/>
    <mergeCell ref="H33:H34"/>
    <mergeCell ref="M26:M28"/>
    <mergeCell ref="G33:G34"/>
    <mergeCell ref="G26:G28"/>
    <mergeCell ref="H26:H28"/>
    <mergeCell ref="I26:I28"/>
    <mergeCell ref="F22:F24"/>
    <mergeCell ref="C22:C24"/>
    <mergeCell ref="A32:E34"/>
    <mergeCell ref="D26:D28"/>
    <mergeCell ref="C26:C28"/>
    <mergeCell ref="M1:N1"/>
    <mergeCell ref="F7:F10"/>
    <mergeCell ref="G7:M8"/>
    <mergeCell ref="N7:N10"/>
    <mergeCell ref="G22:G24"/>
    <mergeCell ref="H22:H24"/>
    <mergeCell ref="I22:I24"/>
    <mergeCell ref="M22:M24"/>
    <mergeCell ref="M2:N2"/>
    <mergeCell ref="G9:G10"/>
    <mergeCell ref="A4:N5"/>
    <mergeCell ref="A7:A10"/>
    <mergeCell ref="B7:B10"/>
    <mergeCell ref="E12:E17"/>
    <mergeCell ref="G18:N18"/>
    <mergeCell ref="L22:L24"/>
    <mergeCell ref="K22:K24"/>
    <mergeCell ref="J22:J24"/>
    <mergeCell ref="M9:M10"/>
    <mergeCell ref="C7:C10"/>
    <mergeCell ref="D7:D10"/>
    <mergeCell ref="E7:E10"/>
    <mergeCell ref="H9:H10"/>
    <mergeCell ref="I9:I10"/>
    <mergeCell ref="A29:E31"/>
    <mergeCell ref="A12:A17"/>
    <mergeCell ref="C20:C21"/>
    <mergeCell ref="B20:B24"/>
    <mergeCell ref="A20:A24"/>
    <mergeCell ref="D20:D21"/>
    <mergeCell ref="A40:A45"/>
    <mergeCell ref="B40:B45"/>
    <mergeCell ref="E36:E39"/>
    <mergeCell ref="E40:E45"/>
    <mergeCell ref="B36:B39"/>
    <mergeCell ref="A36:A39"/>
    <mergeCell ref="D22:D24"/>
    <mergeCell ref="E22:E24"/>
    <mergeCell ref="E20:E21"/>
    <mergeCell ref="N36:N39"/>
    <mergeCell ref="N40:N45"/>
    <mergeCell ref="N46:N50"/>
    <mergeCell ref="A52:A55"/>
    <mergeCell ref="B52:B55"/>
    <mergeCell ref="N52:N55"/>
    <mergeCell ref="N69:N74"/>
    <mergeCell ref="B69:B74"/>
    <mergeCell ref="A69:A74"/>
    <mergeCell ref="E69:E74"/>
    <mergeCell ref="A51:E51"/>
    <mergeCell ref="A48:E50"/>
    <mergeCell ref="B46:B47"/>
    <mergeCell ref="A46:A47"/>
    <mergeCell ref="N75:N77"/>
    <mergeCell ref="B75:B77"/>
    <mergeCell ref="A75:A77"/>
    <mergeCell ref="A78:A82"/>
    <mergeCell ref="B78:B82"/>
    <mergeCell ref="N78:N82"/>
    <mergeCell ref="E78:E82"/>
    <mergeCell ref="E87:E88"/>
    <mergeCell ref="A95:E95"/>
    <mergeCell ref="B83:B85"/>
    <mergeCell ref="A83:A85"/>
    <mergeCell ref="N83:N85"/>
    <mergeCell ref="N95:N100"/>
    <mergeCell ref="E91:E94"/>
    <mergeCell ref="N91:N94"/>
    <mergeCell ref="B91:B94"/>
    <mergeCell ref="A91:A94"/>
    <mergeCell ref="A97:E100"/>
    <mergeCell ref="B113:B114"/>
    <mergeCell ref="C113:C114"/>
    <mergeCell ref="D113:F113"/>
    <mergeCell ref="D116:D117"/>
    <mergeCell ref="E116:E117"/>
    <mergeCell ref="F116:F117"/>
    <mergeCell ref="K102:K104"/>
    <mergeCell ref="J102:J104"/>
    <mergeCell ref="I102:I104"/>
    <mergeCell ref="H102:H104"/>
    <mergeCell ref="G102:G104"/>
    <mergeCell ref="G110:N110"/>
    <mergeCell ref="A109:N109"/>
    <mergeCell ref="A106:E107"/>
    <mergeCell ref="A111:F111"/>
    <mergeCell ref="N106:N107"/>
    <mergeCell ref="A110:F110"/>
    <mergeCell ref="A101:E105"/>
    <mergeCell ref="N101:N105"/>
    <mergeCell ref="M102:M104"/>
    <mergeCell ref="L102:L104"/>
    <mergeCell ref="F103:F104"/>
  </mergeCells>
  <printOptions horizontalCentered="1"/>
  <pageMargins left="0.78740157480314965" right="0.39370078740157483" top="0.78740157480314965" bottom="0.78740157480314965" header="0.31496062992125984" footer="0.31496062992125984"/>
  <pageSetup paperSize="9" scale="49" fitToHeight="10" orientation="landscape" r:id="rId1"/>
  <headerFooter differentFirst="1" alignWithMargins="0">
    <oddHeader>&amp;C&amp;"Times New Roman,обычный"&amp;20&amp;P</oddHeader>
  </headerFooter>
  <rowBreaks count="3" manualBreakCount="3">
    <brk id="17" max="13" man="1"/>
    <brk id="94" max="13" man="1"/>
    <brk id="100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66"/>
      <c r="B1" s="169" t="s">
        <v>22</v>
      </c>
      <c r="C1" s="172" t="s">
        <v>23</v>
      </c>
      <c r="D1" s="173"/>
      <c r="E1" s="174"/>
      <c r="F1" s="169"/>
      <c r="G1" s="31"/>
    </row>
    <row r="2" spans="1:10" ht="15.75" thickBot="1" x14ac:dyDescent="0.25">
      <c r="A2" s="167"/>
      <c r="B2" s="170"/>
      <c r="C2" s="175"/>
      <c r="D2" s="176"/>
      <c r="E2" s="177"/>
      <c r="F2" s="170"/>
      <c r="G2" s="32"/>
    </row>
    <row r="3" spans="1:10" ht="30" x14ac:dyDescent="0.2">
      <c r="A3" s="167"/>
      <c r="B3" s="170"/>
      <c r="C3" s="105">
        <v>2017</v>
      </c>
      <c r="D3" s="105">
        <v>2018</v>
      </c>
      <c r="E3" s="105">
        <v>2019</v>
      </c>
      <c r="F3" s="32" t="s">
        <v>25</v>
      </c>
      <c r="G3" s="32" t="s">
        <v>24</v>
      </c>
    </row>
    <row r="4" spans="1:10" ht="15.75" thickBot="1" x14ac:dyDescent="0.25">
      <c r="A4" s="168"/>
      <c r="B4" s="171"/>
      <c r="C4" s="106"/>
      <c r="D4" s="106"/>
      <c r="E4" s="106"/>
      <c r="F4" s="34" t="s">
        <v>26</v>
      </c>
      <c r="G4" s="33"/>
    </row>
    <row r="5" spans="1:10" ht="48" thickBot="1" x14ac:dyDescent="0.25">
      <c r="A5" s="35" t="s">
        <v>27</v>
      </c>
      <c r="B5" s="36" t="s">
        <v>28</v>
      </c>
      <c r="C5" s="36">
        <v>0</v>
      </c>
      <c r="D5" s="36">
        <v>2000</v>
      </c>
      <c r="E5" s="36">
        <v>0</v>
      </c>
      <c r="F5" s="38">
        <v>2000</v>
      </c>
      <c r="G5" s="36">
        <v>0</v>
      </c>
    </row>
    <row r="6" spans="1:10" ht="48" thickBot="1" x14ac:dyDescent="0.25">
      <c r="A6" s="35" t="s">
        <v>29</v>
      </c>
      <c r="B6" s="38">
        <v>6450</v>
      </c>
      <c r="C6" s="38">
        <v>2050</v>
      </c>
      <c r="D6" s="36">
        <v>2200</v>
      </c>
      <c r="E6" s="36">
        <v>2200</v>
      </c>
      <c r="F6" s="36">
        <v>4250</v>
      </c>
      <c r="G6" s="36">
        <v>2200</v>
      </c>
    </row>
    <row r="7" spans="1:10" ht="32.25" thickBot="1" x14ac:dyDescent="0.25">
      <c r="A7" s="42" t="s">
        <v>2</v>
      </c>
      <c r="B7" s="43" t="s">
        <v>30</v>
      </c>
      <c r="C7" s="44">
        <v>369616.68</v>
      </c>
      <c r="D7" s="44">
        <v>333587.24</v>
      </c>
      <c r="E7" s="43">
        <v>307345.69</v>
      </c>
      <c r="F7" s="44">
        <f>C7+D7</f>
        <v>703203.91999999993</v>
      </c>
      <c r="G7" s="43">
        <f>E7</f>
        <v>307345.69</v>
      </c>
      <c r="J7">
        <f>F7+G7</f>
        <v>1010549.6099999999</v>
      </c>
    </row>
    <row r="8" spans="1:10" ht="32.25" thickBot="1" x14ac:dyDescent="0.25">
      <c r="A8" s="35" t="s">
        <v>31</v>
      </c>
      <c r="B8" s="38">
        <v>2400</v>
      </c>
      <c r="C8" s="36">
        <v>700</v>
      </c>
      <c r="D8" s="36">
        <v>800</v>
      </c>
      <c r="E8" s="36">
        <v>900</v>
      </c>
      <c r="F8" s="36">
        <v>1500</v>
      </c>
      <c r="G8" s="36">
        <v>900</v>
      </c>
    </row>
    <row r="9" spans="1:10" ht="16.5" thickBot="1" x14ac:dyDescent="0.25">
      <c r="A9" s="39" t="s">
        <v>9</v>
      </c>
      <c r="B9" s="40" t="s">
        <v>32</v>
      </c>
      <c r="C9" s="40">
        <f>SUM(C5:C8)</f>
        <v>372366.68</v>
      </c>
      <c r="D9" s="40">
        <f>SUM(D5:D8)</f>
        <v>338587.24</v>
      </c>
      <c r="E9" s="40">
        <f>SUM(E5:E8)</f>
        <v>310445.69</v>
      </c>
      <c r="F9" s="41">
        <f>SUM(F5:F8)</f>
        <v>710953.91999999993</v>
      </c>
      <c r="G9" s="40">
        <f>SUM(G5:G8)</f>
        <v>310445.69</v>
      </c>
      <c r="J9" s="37">
        <f>F9+G9</f>
        <v>1021399.6099999999</v>
      </c>
    </row>
    <row r="13" spans="1:10" x14ac:dyDescent="0.2">
      <c r="F13" s="37"/>
    </row>
    <row r="14" spans="1:10" x14ac:dyDescent="0.2">
      <c r="F14" s="37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2020-05-13T13:37:50Z</cp:lastPrinted>
  <dcterms:created xsi:type="dcterms:W3CDTF">2015-09-18T08:05:20Z</dcterms:created>
  <dcterms:modified xsi:type="dcterms:W3CDTF">2020-05-28T08:07:41Z</dcterms:modified>
</cp:coreProperties>
</file>