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1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(2)'!$A$1:$N$98</definedName>
  </definedNames>
  <calcPr calcId="145621"/>
</workbook>
</file>

<file path=xl/calcChain.xml><?xml version="1.0" encoding="utf-8"?>
<calcChain xmlns="http://schemas.openxmlformats.org/spreadsheetml/2006/main">
  <c r="F14" i="4" l="1"/>
  <c r="F16" i="4" s="1"/>
  <c r="F13" i="4"/>
  <c r="S89" i="4"/>
  <c r="R89" i="4"/>
  <c r="S88" i="4"/>
  <c r="R88" i="4"/>
  <c r="F26" i="4" l="1"/>
  <c r="F28" i="4" s="1"/>
  <c r="F17" i="4"/>
  <c r="K84" i="4"/>
  <c r="K83" i="4"/>
  <c r="M85" i="4"/>
  <c r="M81" i="4"/>
  <c r="M80" i="4"/>
  <c r="M34" i="4"/>
  <c r="M28" i="4"/>
  <c r="M26" i="4"/>
  <c r="M22" i="4"/>
  <c r="M20" i="4"/>
  <c r="M17" i="4"/>
  <c r="M16" i="4"/>
  <c r="M15" i="4"/>
  <c r="F34" i="4" l="1"/>
  <c r="F36" i="4" s="1"/>
  <c r="F29" i="4"/>
  <c r="F22" i="4"/>
  <c r="F37" i="4" l="1"/>
  <c r="F39" i="4"/>
  <c r="F41" i="4" s="1"/>
  <c r="F42" i="4" s="1"/>
  <c r="F43" i="4" s="1"/>
  <c r="F44" i="4" s="1"/>
  <c r="F45" i="4" s="1"/>
  <c r="F46" i="4" s="1"/>
  <c r="F47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L29" i="4"/>
  <c r="K29" i="4"/>
  <c r="J29" i="4"/>
  <c r="I29" i="4"/>
  <c r="F65" i="4" l="1"/>
  <c r="F62" i="4"/>
  <c r="K56" i="4"/>
  <c r="K47" i="4"/>
  <c r="M44" i="4"/>
  <c r="L56" i="4"/>
  <c r="J56" i="4"/>
  <c r="M55" i="4"/>
  <c r="J57" i="4"/>
  <c r="F66" i="4" l="1"/>
  <c r="F63" i="4"/>
  <c r="J71" i="4"/>
  <c r="J70" i="4"/>
  <c r="M70" i="4" s="1"/>
  <c r="F67" i="4" l="1"/>
  <c r="F68" i="4"/>
  <c r="F69" i="4" s="1"/>
  <c r="F70" i="4" s="1"/>
  <c r="J75" i="4"/>
  <c r="P88" i="4"/>
  <c r="Q88" i="4"/>
  <c r="F71" i="4" l="1"/>
  <c r="F72" i="4"/>
  <c r="F73" i="4" s="1"/>
  <c r="F74" i="4" s="1"/>
  <c r="F75" i="4" s="1"/>
  <c r="F76" i="4" s="1"/>
  <c r="F77" i="4" s="1"/>
  <c r="F79" i="4" s="1"/>
  <c r="F80" i="4" s="1"/>
  <c r="F81" i="4" s="1"/>
  <c r="F82" i="4" s="1"/>
  <c r="F83" i="4" s="1"/>
  <c r="F84" i="4" s="1"/>
  <c r="F85" i="4" s="1"/>
  <c r="F88" i="4" s="1"/>
  <c r="Q87" i="4"/>
  <c r="Q86" i="4"/>
  <c r="M46" i="4"/>
  <c r="M83" i="4" l="1"/>
  <c r="J82" i="4"/>
  <c r="J84" i="4" l="1"/>
  <c r="M82" i="4"/>
  <c r="J36" i="4"/>
  <c r="J47" i="4" s="1"/>
  <c r="G84" i="4" l="1"/>
  <c r="L47" i="4" l="1"/>
  <c r="I47" i="4"/>
  <c r="M23" i="4" l="1"/>
  <c r="K68" i="4" l="1"/>
  <c r="L68" i="4" s="1"/>
  <c r="K71" i="4"/>
  <c r="K74" i="4"/>
  <c r="L74" i="4" s="1"/>
  <c r="H75" i="4"/>
  <c r="L71" i="4" l="1"/>
  <c r="K75" i="4"/>
  <c r="L75" i="4"/>
  <c r="L31" i="4"/>
  <c r="H31" i="4"/>
  <c r="I31" i="4"/>
  <c r="J31" i="4"/>
  <c r="K31" i="4"/>
  <c r="G31" i="4"/>
  <c r="M31" i="4"/>
  <c r="M32" i="4" l="1"/>
  <c r="M93" i="4" s="1"/>
  <c r="L32" i="4"/>
  <c r="L93" i="4" s="1"/>
  <c r="K32" i="4"/>
  <c r="K93" i="4" s="1"/>
  <c r="J32" i="4"/>
  <c r="J93" i="4" s="1"/>
  <c r="I32" i="4"/>
  <c r="I93" i="4" s="1"/>
  <c r="H32" i="4"/>
  <c r="H93" i="4" s="1"/>
  <c r="L90" i="4"/>
  <c r="K90" i="4"/>
  <c r="J90" i="4"/>
  <c r="I90" i="4"/>
  <c r="H90" i="4"/>
  <c r="H56" i="4" l="1"/>
  <c r="I56" i="4"/>
  <c r="G56" i="4"/>
  <c r="G62" i="4" l="1"/>
  <c r="G75" i="4" s="1"/>
  <c r="L84" i="4" l="1"/>
  <c r="J79" i="4"/>
  <c r="J88" i="4" s="1"/>
  <c r="K79" i="4"/>
  <c r="K88" i="4" s="1"/>
  <c r="L79" i="4"/>
  <c r="M73" i="4"/>
  <c r="M58" i="4"/>
  <c r="M59" i="4"/>
  <c r="M60" i="4"/>
  <c r="M61" i="4"/>
  <c r="M63" i="4"/>
  <c r="M65" i="4"/>
  <c r="M66" i="4"/>
  <c r="M67" i="4"/>
  <c r="M68" i="4"/>
  <c r="M69" i="4"/>
  <c r="M72" i="4"/>
  <c r="M74" i="4"/>
  <c r="M62" i="4"/>
  <c r="L88" i="4" l="1"/>
  <c r="M71" i="4"/>
  <c r="M54" i="4"/>
  <c r="M53" i="4"/>
  <c r="M52" i="4"/>
  <c r="M51" i="4"/>
  <c r="H49" i="4"/>
  <c r="I49" i="4"/>
  <c r="J49" i="4"/>
  <c r="K49" i="4"/>
  <c r="L49" i="4"/>
  <c r="G49" i="4"/>
  <c r="J48" i="4"/>
  <c r="K48" i="4"/>
  <c r="L48" i="4"/>
  <c r="I48" i="4"/>
  <c r="G48" i="4"/>
  <c r="M45" i="4"/>
  <c r="M43" i="4"/>
  <c r="M42" i="4"/>
  <c r="M40" i="4"/>
  <c r="M38" i="4"/>
  <c r="M49" i="4" s="1"/>
  <c r="M37" i="4"/>
  <c r="M36" i="4"/>
  <c r="M56" i="4" l="1"/>
  <c r="M13" i="4"/>
  <c r="M30" i="4"/>
  <c r="M90" i="4"/>
  <c r="J30" i="4"/>
  <c r="J89" i="4" s="1"/>
  <c r="K30" i="4"/>
  <c r="K89" i="4" s="1"/>
  <c r="L30" i="4"/>
  <c r="L89" i="4" s="1"/>
  <c r="K87" i="4" l="1"/>
  <c r="J87" i="4"/>
  <c r="L87" i="4"/>
  <c r="I57" i="4"/>
  <c r="M57" i="4" s="1"/>
  <c r="P87" i="4" l="1"/>
  <c r="M75" i="4"/>
  <c r="I75" i="4"/>
  <c r="I84" i="4" l="1"/>
  <c r="F7" i="3" l="1"/>
  <c r="F9" i="3" s="1"/>
  <c r="D9" i="3"/>
  <c r="E9" i="3"/>
  <c r="C9" i="3"/>
  <c r="G7" i="3"/>
  <c r="G9" i="3" s="1"/>
  <c r="J9" i="3" l="1"/>
  <c r="J7" i="3"/>
  <c r="H39" i="4" l="1"/>
  <c r="H47" i="4" s="1"/>
  <c r="M39" i="4" l="1"/>
  <c r="H91" i="4"/>
  <c r="I91" i="4"/>
  <c r="G91" i="4"/>
  <c r="M91" i="4"/>
  <c r="H14" i="4" l="1"/>
  <c r="H29" i="4" l="1"/>
  <c r="M14" i="4"/>
  <c r="G90" i="4"/>
  <c r="H84" i="4"/>
  <c r="M84" i="4"/>
  <c r="I79" i="4"/>
  <c r="I88" i="4" s="1"/>
  <c r="H77" i="4"/>
  <c r="H79" i="4" s="1"/>
  <c r="G77" i="4"/>
  <c r="M77" i="4" s="1"/>
  <c r="G76" i="4"/>
  <c r="M76" i="4" s="1"/>
  <c r="H48" i="4"/>
  <c r="M48" i="4" s="1"/>
  <c r="G41" i="4"/>
  <c r="G47" i="4" s="1"/>
  <c r="G32" i="4"/>
  <c r="I30" i="4"/>
  <c r="H30" i="4"/>
  <c r="G30" i="4"/>
  <c r="G89" i="4" s="1"/>
  <c r="G12" i="4"/>
  <c r="G29" i="4" s="1"/>
  <c r="H88" i="4" l="1"/>
  <c r="M41" i="4"/>
  <c r="M47" i="4" s="1"/>
  <c r="M12" i="4"/>
  <c r="M29" i="4" s="1"/>
  <c r="G93" i="4"/>
  <c r="H89" i="4"/>
  <c r="I89" i="4"/>
  <c r="I87" i="4" s="1"/>
  <c r="G79" i="4"/>
  <c r="M79" i="4" s="1"/>
  <c r="M88" i="4" l="1"/>
  <c r="G88" i="4"/>
  <c r="G87" i="4" s="1"/>
  <c r="M89" i="4"/>
  <c r="H87" i="4"/>
  <c r="M87" i="4" l="1"/>
</calcChain>
</file>

<file path=xl/sharedStrings.xml><?xml version="1.0" encoding="utf-8"?>
<sst xmlns="http://schemas.openxmlformats.org/spreadsheetml/2006/main" count="196" uniqueCount="136">
  <si>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</si>
  <si>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</si>
  <si>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</si>
  <si>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</si>
  <si>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</si>
  <si>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</si>
  <si>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</si>
  <si>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</si>
  <si>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</si>
  <si>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</si>
  <si>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</si>
  <si>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</si>
  <si>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</si>
  <si>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</si>
  <si>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</si>
  <si>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</si>
  <si>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</si>
  <si>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</si>
  <si>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</si>
  <si>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</si>
  <si>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</si>
  <si>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</si>
  <si>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</si>
  <si>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</si>
  <si>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</si>
  <si>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</si>
  <si>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</si>
  <si>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</si>
  <si>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</si>
  <si>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</si>
  <si>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</si>
  <si>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</si>
  <si>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</si>
  <si>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</si>
  <si>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</si>
  <si>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</si>
  <si>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</si>
  <si>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</si>
  <si>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</si>
  <si>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</si>
  <si>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</si>
  <si>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</si>
  <si>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</si>
  <si>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</si>
  <si>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</si>
  <si>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</si>
  <si>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</si>
  <si>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</si>
  <si>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</si>
  <si>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</si>
  <si>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</si>
  <si>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</si>
  <si>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</si>
  <si>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</si>
  <si>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</si>
  <si>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</si>
  <si>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</si>
  <si>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</si>
  <si>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</si>
  <si>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</si>
  <si>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</si>
  <si>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</si>
  <si>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</si>
  <si>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</si>
  <si>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</si>
  <si>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</si>
  <si>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</si>
  <si>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</si>
  <si>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</si>
  <si>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</si>
  <si>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</si>
  <si>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</si>
  <si>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</si>
  <si>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</si>
  <si>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</si>
  <si>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</si>
  <si>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</si>
  <si>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</si>
  <si>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>2.8. Реєстрація та перере-єстрація автотранспор-ту (узяття на облік та зняття з нього)</t>
  </si>
  <si>
    <t>Департа-мент роз-витку інф-раструктури міста виконкому Криворізь-кої міської ради</t>
  </si>
  <si>
    <t xml:space="preserve">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</si>
  <si>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</si>
  <si>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</si>
  <si>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</si>
  <si>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Департа-мент роз-витку інф-раструк-тури міста виконкому Криворізь-кої міської ради</t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</si>
  <si>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</si>
  <si>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</si>
  <si>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1.8. Послуги з приєднання електроуста-новок до</t>
  </si>
  <si>
    <t xml:space="preserve"> електричних мереж</t>
  </si>
  <si>
    <t>Субвенція з державного бюджету місцевим бюджетам на здійснен-ня заходів щодо підтримки територій, що зазнали негати-вного  впливу внаслідок  збройного конфлікту на сході України</t>
  </si>
  <si>
    <t>Економія теплової та електричної</t>
  </si>
  <si>
    <t xml:space="preserve">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</si>
  <si>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 xml:space="preserve">4.7. Оснащен-ня вузлами комерційного обліку те-плової енергії житлових будинків, приєднаних </t>
  </si>
  <si>
    <t>до зовнішніх інженерних мереж</t>
  </si>
  <si>
    <t xml:space="preserve">Заходи,  пов’язані з економіч-ною дія-льністю Комуналь-ного  під-приємства </t>
  </si>
  <si>
    <t xml:space="preserve"> Департа-мент роз-витку інф-раструктури міста виконкому Криворізь-кої міської  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</si>
  <si>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</si>
  <si>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</si>
  <si>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</si>
  <si>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</si>
  <si>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Субвенція з обласного бюджету бюджетам міст, районів та об'є-днанням територіальних   громад на виконання  доручень виборців  депутатами обласної  ради</t>
  </si>
  <si>
    <t xml:space="preserve">зазнали негативного впливу внаслідок збройного конфлікту на сході України </t>
  </si>
  <si>
    <t>4.17. Придбан-ня пожежних гідрантів</t>
  </si>
  <si>
    <t>3.5. Коригу-вання схеми санітарної очистки міста</t>
  </si>
  <si>
    <t>3.1. Оформлен-ня права корис-тування земе-льними ділян-ками під полі-гонами звалищ сміття міста</t>
  </si>
  <si>
    <t>Департа-мент роз-</t>
  </si>
  <si>
    <t>Підтримка  кому-</t>
  </si>
  <si>
    <t>нальних підпри-ємств - надавачів послуг з теплопос-тачання, водопоста-чання та водовідве-дення</t>
  </si>
  <si>
    <t>1.9 Створення належних умов для проживан-ня внутрішньо-переміщених осіб у гурто-житках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</si>
  <si>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</si>
  <si>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 xml:space="preserve"> тивності та енерго-збереження серед  органів самоорганізації населення та ОСББ</t>
  </si>
  <si>
    <t>Комуналь-не майно</t>
  </si>
  <si>
    <t>3.3. Придбан-ня та ремонт контейнерних систем для розміщення контейнерів для збору тве-рдих побуто-вих відходів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</si>
  <si>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</si>
  <si>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</si>
  <si>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 xml:space="preserve">Субвенція з державного бюджету місцевим бюджетам на здійснення заходів щодо підтримки територій, що </t>
  </si>
  <si>
    <t>4.5. Демонтаж димової труби котельні «Прорізна, 87»</t>
  </si>
  <si>
    <t>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</si>
  <si>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</si>
  <si>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</si>
  <si>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</si>
  <si>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>«Кривбас-теплоенер-го» Криворізь-кої міської ради</t>
  </si>
  <si>
    <t>ради -головний розпоря-дник коштів, Комунальне підприєм-ство «Кри-вбастеп-лоенерго» Криворізь-кої міської ради - одержувач коштів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</si>
  <si>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</si>
  <si>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Заходи,  пов’язані з економіч-ною дія-льністю Комуналь-ного  під-приємства  «Сансер-віс» Криворізь-кої міської ради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</si>
  <si>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</si>
  <si>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</si>
  <si>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>2.2. Інвентари-зація, технічна інвентаризація, оцінка об'єктів нерухомого майна, об’єктів (елементів) благоустрою з виготовленням технічного паспорта</t>
  </si>
  <si>
    <t xml:space="preserve">Керуюча справами виконкому </t>
  </si>
  <si>
    <r>
      <t xml:space="preserve">            </t>
    </r>
    <r>
      <rPr>
        <b/>
        <i/>
        <sz val="28"/>
        <rFont val="Times New Roman"/>
        <family val="1"/>
        <charset val="204"/>
      </rPr>
      <t>Тетяна Мала</t>
    </r>
  </si>
  <si>
    <t>Бюджет Криво-різької міської територіальної громади</t>
  </si>
  <si>
    <t xml:space="preserve">Субвенція з обласного бюджету бюджетам міст, районів та об’єднан-ням тери-торіальних   громад на виконання доручень виборців </t>
  </si>
  <si>
    <t xml:space="preserve">Департа-мент роз-витку інф-раструктури міста виконкому Криворізь-кої міської ради - голо-вний роз-порядник коштів,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</si>
  <si>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Комунальне  підприємс-тво «Кри-вбасводо-канал» - одержувач коштів </t>
  </si>
  <si>
    <t>Субвенція з державного бюджету місцевим бюджетам на здійснення заходів щодо  підтримки територій, що зазнали негати-вного впливу внаслідок збройного конфлікту на сході України</t>
  </si>
  <si>
    <t>28.04.2021 №429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</si>
</sst>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64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5" fillId="0" borderId="1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justify" vertical="center" wrapText="1"/>
    </xf>
    <xf numFmtId="0" fontId="22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2" fillId="0" borderId="12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justify" vertical="center" wrapText="1"/>
    </xf>
    <xf numFmtId="0" fontId="22" fillId="0" borderId="12" xfId="0" applyFont="1" applyFill="1" applyBorder="1" applyAlignment="1">
      <alignment horizontal="center" vertical="center" wrapText="1"/>
    </xf>
    <xf numFmtId="4" fontId="22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/>
    <xf numFmtId="4" fontId="22" fillId="0" borderId="17" xfId="0" applyNumberFormat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vertical="top" wrapText="1"/>
    </xf>
    <xf numFmtId="4" fontId="11" fillId="0" borderId="1" xfId="0" applyNumberFormat="1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30" fillId="0" borderId="0" xfId="0" applyFont="1" applyFill="1"/>
    <xf numFmtId="0" fontId="28" fillId="0" borderId="0" xfId="0" applyFont="1" applyFill="1" applyAlignment="1">
      <alignment horizontal="left" vertical="center"/>
    </xf>
    <xf numFmtId="0" fontId="30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4" fontId="30" fillId="0" borderId="0" xfId="0" applyNumberFormat="1" applyFont="1" applyFill="1"/>
    <xf numFmtId="0" fontId="30" fillId="0" borderId="1" xfId="0" applyFont="1" applyFill="1" applyBorder="1" applyAlignment="1">
      <alignment vertical="center" wrapText="1"/>
    </xf>
    <xf numFmtId="164" fontId="4" fillId="0" borderId="0" xfId="0" applyNumberFormat="1" applyFont="1" applyFill="1"/>
    <xf numFmtId="4" fontId="4" fillId="0" borderId="0" xfId="0" applyNumberFormat="1" applyFont="1" applyFill="1"/>
    <xf numFmtId="0" fontId="31" fillId="0" borderId="0" xfId="0" applyFont="1" applyFill="1" applyBorder="1" applyAlignment="1"/>
    <xf numFmtId="0" fontId="7" fillId="0" borderId="0" xfId="0" applyFont="1" applyFill="1"/>
    <xf numFmtId="0" fontId="30" fillId="2" borderId="0" xfId="0" applyFont="1" applyFill="1"/>
    <xf numFmtId="4" fontId="12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29" fillId="0" borderId="18" xfId="0" applyNumberFormat="1" applyFont="1" applyBorder="1" applyAlignment="1">
      <alignment horizontal="center" vertical="center" wrapText="1"/>
    </xf>
    <xf numFmtId="4" fontId="29" fillId="0" borderId="9" xfId="0" applyNumberFormat="1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4" fontId="29" fillId="0" borderId="12" xfId="0" applyNumberFormat="1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32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4" fontId="33" fillId="0" borderId="0" xfId="0" applyNumberFormat="1" applyFont="1" applyFill="1" applyAlignment="1">
      <alignment horizontal="center"/>
    </xf>
    <xf numFmtId="2" fontId="33" fillId="0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Fill="1" applyAlignment="1">
      <alignment horizontal="left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 wrapText="1"/>
    </xf>
    <xf numFmtId="4" fontId="15" fillId="3" borderId="3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7"/>
  <sheetViews>
    <sheetView tabSelected="1" view="pageBreakPreview" zoomScale="70" zoomScaleNormal="82" zoomScaleSheetLayoutView="70" zoomScalePageLayoutView="60" workbookViewId="0">
      <selection activeCell="A4" sqref="A4:N5"/>
    </sheetView>
  </sheetViews>
  <sheetFormatPr defaultColWidth="9.140625" defaultRowHeight="12.75" x14ac:dyDescent="0.2"/>
  <cols>
    <col min="1" max="1" width="6.85546875" style="47" customWidth="1"/>
    <col min="2" max="2" width="20.42578125" style="47" customWidth="1"/>
    <col min="3" max="3" width="25.5703125" style="47" customWidth="1"/>
    <col min="4" max="4" width="15.28515625" style="47" customWidth="1"/>
    <col min="5" max="5" width="20.7109375" style="47" customWidth="1"/>
    <col min="6" max="6" width="25.28515625" style="47" customWidth="1"/>
    <col min="7" max="12" width="19.7109375" style="47" customWidth="1"/>
    <col min="13" max="13" width="24.140625" style="47" customWidth="1"/>
    <col min="14" max="14" width="28.5703125" style="47" customWidth="1"/>
    <col min="15" max="15" width="11.5703125" style="47" hidden="1" customWidth="1"/>
    <col min="16" max="16" width="19.5703125" style="47" bestFit="1" customWidth="1"/>
    <col min="17" max="17" width="19.85546875" style="47" customWidth="1"/>
    <col min="18" max="18" width="19.42578125" style="47" customWidth="1"/>
    <col min="19" max="19" width="17" style="47" customWidth="1"/>
    <col min="20" max="16384" width="9.140625" style="47"/>
  </cols>
  <sheetData>
    <row r="1" spans="1:18" ht="30.75" x14ac:dyDescent="0.2">
      <c r="M1" s="112" t="s">
        <v>72</v>
      </c>
      <c r="N1" s="112"/>
    </row>
    <row r="2" spans="1:18" ht="39" customHeight="1" x14ac:dyDescent="0.4">
      <c r="A2" s="1"/>
      <c r="B2" s="1"/>
      <c r="C2" s="1"/>
      <c r="D2" s="1"/>
      <c r="E2" s="1"/>
      <c r="F2" s="2" t="s">
        <v>8</v>
      </c>
      <c r="G2" s="48"/>
      <c r="M2" s="97" t="s">
        <v>73</v>
      </c>
      <c r="N2" s="97"/>
      <c r="O2" s="11"/>
      <c r="P2" s="11"/>
    </row>
    <row r="3" spans="1:18" ht="51" customHeight="1" x14ac:dyDescent="0.4">
      <c r="A3" s="1"/>
      <c r="B3" s="1"/>
      <c r="C3" s="3"/>
      <c r="D3" s="1"/>
      <c r="E3" s="1"/>
      <c r="F3" s="48"/>
      <c r="G3" s="48"/>
      <c r="H3" s="48"/>
      <c r="I3" s="48"/>
      <c r="J3" s="48"/>
      <c r="K3" s="48"/>
      <c r="L3" s="48"/>
      <c r="M3" s="97" t="s">
        <v>135</v>
      </c>
      <c r="N3" s="97"/>
    </row>
    <row r="4" spans="1:18" ht="81" customHeight="1" x14ac:dyDescent="0.2">
      <c r="A4" s="116" t="s">
        <v>70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</row>
    <row r="5" spans="1:18" ht="24.75" hidden="1" customHeight="1" x14ac:dyDescent="0.2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</row>
    <row r="6" spans="1:18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R6" s="47" t="s">
        <v>63</v>
      </c>
    </row>
    <row r="7" spans="1:18" ht="30.75" customHeight="1" x14ac:dyDescent="0.2">
      <c r="A7" s="104" t="s">
        <v>31</v>
      </c>
      <c r="B7" s="104" t="s">
        <v>39</v>
      </c>
      <c r="C7" s="104" t="s">
        <v>0</v>
      </c>
      <c r="D7" s="104" t="s">
        <v>11</v>
      </c>
      <c r="E7" s="104" t="s">
        <v>1</v>
      </c>
      <c r="F7" s="104" t="s">
        <v>32</v>
      </c>
      <c r="G7" s="104" t="s">
        <v>64</v>
      </c>
      <c r="H7" s="104"/>
      <c r="I7" s="104"/>
      <c r="J7" s="104"/>
      <c r="K7" s="104"/>
      <c r="L7" s="104"/>
      <c r="M7" s="104"/>
      <c r="N7" s="104" t="s">
        <v>10</v>
      </c>
    </row>
    <row r="8" spans="1:18" ht="27" customHeight="1" x14ac:dyDescent="0.2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</row>
    <row r="9" spans="1:18" ht="21" customHeight="1" x14ac:dyDescent="0.2">
      <c r="A9" s="104"/>
      <c r="B9" s="104"/>
      <c r="C9" s="104"/>
      <c r="D9" s="104"/>
      <c r="E9" s="104"/>
      <c r="F9" s="104"/>
      <c r="G9" s="104" t="s">
        <v>3</v>
      </c>
      <c r="H9" s="105" t="s">
        <v>4</v>
      </c>
      <c r="I9" s="105" t="s">
        <v>5</v>
      </c>
      <c r="J9" s="105" t="s">
        <v>45</v>
      </c>
      <c r="K9" s="105" t="s">
        <v>47</v>
      </c>
      <c r="L9" s="105" t="s">
        <v>46</v>
      </c>
      <c r="M9" s="105" t="s">
        <v>7</v>
      </c>
      <c r="N9" s="104"/>
      <c r="O9" s="49"/>
    </row>
    <row r="10" spans="1:18" ht="80.25" customHeight="1" x14ac:dyDescent="0.2">
      <c r="A10" s="104"/>
      <c r="B10" s="104"/>
      <c r="C10" s="104"/>
      <c r="D10" s="104"/>
      <c r="E10" s="104"/>
      <c r="F10" s="104"/>
      <c r="G10" s="104"/>
      <c r="H10" s="105"/>
      <c r="I10" s="105"/>
      <c r="J10" s="105"/>
      <c r="K10" s="105"/>
      <c r="L10" s="105"/>
      <c r="M10" s="105"/>
      <c r="N10" s="104"/>
    </row>
    <row r="11" spans="1:18" ht="26.25" x14ac:dyDescent="0.2">
      <c r="A11" s="63">
        <v>1</v>
      </c>
      <c r="B11" s="63">
        <v>2</v>
      </c>
      <c r="C11" s="63">
        <v>3</v>
      </c>
      <c r="D11" s="63">
        <v>4</v>
      </c>
      <c r="E11" s="63">
        <v>5</v>
      </c>
      <c r="F11" s="63">
        <v>6</v>
      </c>
      <c r="G11" s="63">
        <v>7</v>
      </c>
      <c r="H11" s="61">
        <v>8</v>
      </c>
      <c r="I11" s="61">
        <v>9</v>
      </c>
      <c r="J11" s="61">
        <v>10</v>
      </c>
      <c r="K11" s="61">
        <v>11</v>
      </c>
      <c r="L11" s="61">
        <v>12</v>
      </c>
      <c r="M11" s="61">
        <v>13</v>
      </c>
      <c r="N11" s="63">
        <v>14</v>
      </c>
    </row>
    <row r="12" spans="1:18" ht="102" customHeight="1" x14ac:dyDescent="0.2">
      <c r="A12" s="106">
        <v>1</v>
      </c>
      <c r="B12" s="107" t="s">
        <v>65</v>
      </c>
      <c r="C12" s="72" t="s">
        <v>33</v>
      </c>
      <c r="D12" s="72" t="s">
        <v>42</v>
      </c>
      <c r="E12" s="106" t="s">
        <v>84</v>
      </c>
      <c r="F12" s="90" t="s">
        <v>130</v>
      </c>
      <c r="G12" s="71">
        <f>20000+8000+10000</f>
        <v>38000</v>
      </c>
      <c r="H12" s="69">
        <v>74700</v>
      </c>
      <c r="I12" s="69">
        <v>100000</v>
      </c>
      <c r="J12" s="71">
        <v>200000</v>
      </c>
      <c r="K12" s="69">
        <v>240000</v>
      </c>
      <c r="L12" s="69">
        <v>290000</v>
      </c>
      <c r="M12" s="69">
        <f>G12+H12+I12+J12+K12+L12</f>
        <v>942700</v>
      </c>
      <c r="N12" s="106" t="s">
        <v>98</v>
      </c>
    </row>
    <row r="13" spans="1:18" ht="98.45" customHeight="1" x14ac:dyDescent="0.2">
      <c r="A13" s="106"/>
      <c r="B13" s="107"/>
      <c r="C13" s="72" t="s">
        <v>17</v>
      </c>
      <c r="D13" s="72" t="s">
        <v>42</v>
      </c>
      <c r="E13" s="106"/>
      <c r="F13" s="90" t="str">
        <f>F12</f>
        <v>Бюджет Криво-різької міської територіальної громади</v>
      </c>
      <c r="G13" s="71">
        <v>100</v>
      </c>
      <c r="H13" s="69">
        <v>120</v>
      </c>
      <c r="I13" s="69">
        <v>150</v>
      </c>
      <c r="J13" s="71">
        <v>100</v>
      </c>
      <c r="K13" s="69">
        <v>120</v>
      </c>
      <c r="L13" s="69">
        <v>150</v>
      </c>
      <c r="M13" s="69">
        <f t="shared" ref="M13:M17" si="0">G13+H13+I13+J13+K13+L13</f>
        <v>740</v>
      </c>
      <c r="N13" s="106"/>
    </row>
    <row r="14" spans="1:18" ht="103.9" customHeight="1" x14ac:dyDescent="0.2">
      <c r="A14" s="106"/>
      <c r="B14" s="107"/>
      <c r="C14" s="108" t="s">
        <v>34</v>
      </c>
      <c r="D14" s="72" t="s">
        <v>42</v>
      </c>
      <c r="E14" s="106"/>
      <c r="F14" s="72" t="str">
        <f>F12</f>
        <v>Бюджет Криво-різької міської територіальної громади</v>
      </c>
      <c r="G14" s="71">
        <v>50000</v>
      </c>
      <c r="H14" s="69">
        <f>55000-1700</f>
        <v>53300</v>
      </c>
      <c r="I14" s="69">
        <v>60000</v>
      </c>
      <c r="J14" s="71">
        <v>20000</v>
      </c>
      <c r="K14" s="69">
        <v>45000</v>
      </c>
      <c r="L14" s="69">
        <v>20000</v>
      </c>
      <c r="M14" s="84">
        <f t="shared" si="0"/>
        <v>248300</v>
      </c>
      <c r="N14" s="106"/>
    </row>
    <row r="15" spans="1:18" ht="117.75" customHeight="1" x14ac:dyDescent="0.2">
      <c r="A15" s="106"/>
      <c r="B15" s="107"/>
      <c r="C15" s="108"/>
      <c r="D15" s="72" t="s">
        <v>42</v>
      </c>
      <c r="E15" s="106"/>
      <c r="F15" s="72" t="s">
        <v>14</v>
      </c>
      <c r="G15" s="71">
        <v>200</v>
      </c>
      <c r="H15" s="69">
        <v>200</v>
      </c>
      <c r="I15" s="69">
        <v>200</v>
      </c>
      <c r="J15" s="71">
        <v>50</v>
      </c>
      <c r="K15" s="69">
        <v>40</v>
      </c>
      <c r="L15" s="69">
        <v>30</v>
      </c>
      <c r="M15" s="84">
        <f t="shared" si="0"/>
        <v>720</v>
      </c>
      <c r="N15" s="106"/>
    </row>
    <row r="16" spans="1:18" ht="120" customHeight="1" x14ac:dyDescent="0.2">
      <c r="A16" s="106"/>
      <c r="B16" s="107"/>
      <c r="C16" s="13" t="s">
        <v>15</v>
      </c>
      <c r="D16" s="72" t="s">
        <v>42</v>
      </c>
      <c r="E16" s="106"/>
      <c r="F16" s="72" t="str">
        <f>F14</f>
        <v>Бюджет Криво-різької міської територіальної громади</v>
      </c>
      <c r="G16" s="71">
        <v>780</v>
      </c>
      <c r="H16" s="69">
        <v>1000</v>
      </c>
      <c r="I16" s="69">
        <v>1500</v>
      </c>
      <c r="J16" s="71">
        <v>1700</v>
      </c>
      <c r="K16" s="69">
        <v>2200</v>
      </c>
      <c r="L16" s="69">
        <v>2100</v>
      </c>
      <c r="M16" s="84">
        <f t="shared" si="0"/>
        <v>9280</v>
      </c>
      <c r="N16" s="106"/>
    </row>
    <row r="17" spans="1:14" ht="124.5" customHeight="1" x14ac:dyDescent="0.2">
      <c r="A17" s="106"/>
      <c r="B17" s="107"/>
      <c r="C17" s="33" t="s">
        <v>61</v>
      </c>
      <c r="D17" s="72" t="s">
        <v>42</v>
      </c>
      <c r="E17" s="106"/>
      <c r="F17" s="72" t="str">
        <f>F16</f>
        <v>Бюджет Криво-різької міської територіальної громади</v>
      </c>
      <c r="G17" s="69">
        <v>1500</v>
      </c>
      <c r="H17" s="69">
        <v>0</v>
      </c>
      <c r="I17" s="69">
        <v>0</v>
      </c>
      <c r="J17" s="69">
        <v>600</v>
      </c>
      <c r="K17" s="69">
        <v>600</v>
      </c>
      <c r="L17" s="69">
        <v>600</v>
      </c>
      <c r="M17" s="84">
        <f t="shared" si="0"/>
        <v>3300</v>
      </c>
      <c r="N17" s="106"/>
    </row>
    <row r="18" spans="1:14" ht="38.25" customHeight="1" x14ac:dyDescent="0.2">
      <c r="A18" s="50"/>
      <c r="B18" s="51"/>
      <c r="C18" s="8"/>
      <c r="D18" s="9"/>
      <c r="E18" s="50"/>
      <c r="F18" s="9"/>
      <c r="G18" s="117" t="s">
        <v>74</v>
      </c>
      <c r="H18" s="117"/>
      <c r="I18" s="117"/>
      <c r="J18" s="117"/>
      <c r="K18" s="117"/>
      <c r="L18" s="117"/>
      <c r="M18" s="117"/>
      <c r="N18" s="117"/>
    </row>
    <row r="19" spans="1:14" ht="26.25" x14ac:dyDescent="0.2">
      <c r="A19" s="63">
        <v>1</v>
      </c>
      <c r="B19" s="63">
        <v>2</v>
      </c>
      <c r="C19" s="63">
        <v>3</v>
      </c>
      <c r="D19" s="63">
        <v>4</v>
      </c>
      <c r="E19" s="63">
        <v>5</v>
      </c>
      <c r="F19" s="63">
        <v>6</v>
      </c>
      <c r="G19" s="63">
        <v>7</v>
      </c>
      <c r="H19" s="61">
        <v>8</v>
      </c>
      <c r="I19" s="61">
        <v>9</v>
      </c>
      <c r="J19" s="61">
        <v>10</v>
      </c>
      <c r="K19" s="61">
        <v>11</v>
      </c>
      <c r="L19" s="61">
        <v>12</v>
      </c>
      <c r="M19" s="61">
        <v>13</v>
      </c>
      <c r="N19" s="63">
        <v>14</v>
      </c>
    </row>
    <row r="20" spans="1:14" ht="314.25" customHeight="1" x14ac:dyDescent="0.2">
      <c r="A20" s="106"/>
      <c r="B20" s="107"/>
      <c r="C20" s="106" t="s">
        <v>66</v>
      </c>
      <c r="D20" s="106" t="s">
        <v>42</v>
      </c>
      <c r="E20" s="106"/>
      <c r="F20" s="118" t="s">
        <v>86</v>
      </c>
      <c r="G20" s="111">
        <v>2000</v>
      </c>
      <c r="H20" s="109">
        <v>2000</v>
      </c>
      <c r="I20" s="109">
        <v>3290</v>
      </c>
      <c r="J20" s="109" t="s">
        <v>71</v>
      </c>
      <c r="K20" s="109" t="s">
        <v>71</v>
      </c>
      <c r="L20" s="109" t="s">
        <v>71</v>
      </c>
      <c r="M20" s="148">
        <f>G20+H20+I20</f>
        <v>7290</v>
      </c>
      <c r="N20" s="106" t="s">
        <v>80</v>
      </c>
    </row>
    <row r="21" spans="1:14" ht="24" customHeight="1" x14ac:dyDescent="0.2">
      <c r="A21" s="106"/>
      <c r="B21" s="107"/>
      <c r="C21" s="106"/>
      <c r="D21" s="106"/>
      <c r="E21" s="106"/>
      <c r="F21" s="118"/>
      <c r="G21" s="111"/>
      <c r="H21" s="109"/>
      <c r="I21" s="109"/>
      <c r="J21" s="109"/>
      <c r="K21" s="109"/>
      <c r="L21" s="109"/>
      <c r="M21" s="148"/>
      <c r="N21" s="106"/>
    </row>
    <row r="22" spans="1:14" ht="111.6" customHeight="1" x14ac:dyDescent="0.2">
      <c r="A22" s="106"/>
      <c r="B22" s="107"/>
      <c r="C22" s="106"/>
      <c r="D22" s="106"/>
      <c r="E22" s="106"/>
      <c r="F22" s="72" t="str">
        <f>F28</f>
        <v>Бюджет Криво-різької міської територіальної громади</v>
      </c>
      <c r="G22" s="71">
        <v>2000</v>
      </c>
      <c r="H22" s="68">
        <v>2000</v>
      </c>
      <c r="I22" s="68">
        <v>2000</v>
      </c>
      <c r="J22" s="68">
        <v>0</v>
      </c>
      <c r="K22" s="68">
        <v>0</v>
      </c>
      <c r="L22" s="68">
        <v>0</v>
      </c>
      <c r="M22" s="85">
        <f>G22+H22+I22+J22+K22+L22</f>
        <v>6000</v>
      </c>
      <c r="N22" s="106"/>
    </row>
    <row r="23" spans="1:14" ht="267.75" customHeight="1" x14ac:dyDescent="0.2">
      <c r="A23" s="106"/>
      <c r="B23" s="107"/>
      <c r="C23" s="106" t="s">
        <v>99</v>
      </c>
      <c r="D23" s="106" t="s">
        <v>42</v>
      </c>
      <c r="E23" s="106"/>
      <c r="F23" s="106" t="s">
        <v>85</v>
      </c>
      <c r="G23" s="111">
        <v>50</v>
      </c>
      <c r="H23" s="113">
        <v>200</v>
      </c>
      <c r="I23" s="113">
        <v>499.17</v>
      </c>
      <c r="J23" s="113" t="s">
        <v>71</v>
      </c>
      <c r="K23" s="113" t="s">
        <v>71</v>
      </c>
      <c r="L23" s="113" t="s">
        <v>71</v>
      </c>
      <c r="M23" s="114">
        <f>G23+H23+I23</f>
        <v>749.17000000000007</v>
      </c>
      <c r="N23" s="106" t="s">
        <v>60</v>
      </c>
    </row>
    <row r="24" spans="1:14" ht="172.5" customHeight="1" x14ac:dyDescent="0.2">
      <c r="A24" s="106"/>
      <c r="B24" s="107"/>
      <c r="C24" s="106"/>
      <c r="D24" s="106"/>
      <c r="E24" s="106"/>
      <c r="F24" s="106"/>
      <c r="G24" s="108"/>
      <c r="H24" s="113">
        <v>0</v>
      </c>
      <c r="I24" s="113">
        <v>0</v>
      </c>
      <c r="J24" s="113"/>
      <c r="K24" s="113"/>
      <c r="L24" s="113"/>
      <c r="M24" s="115"/>
      <c r="N24" s="106"/>
    </row>
    <row r="25" spans="1:14" ht="47.45" customHeight="1" x14ac:dyDescent="0.2">
      <c r="A25" s="106"/>
      <c r="B25" s="107"/>
      <c r="C25" s="106"/>
      <c r="D25" s="106"/>
      <c r="E25" s="106"/>
      <c r="F25" s="106"/>
      <c r="G25" s="108"/>
      <c r="H25" s="113">
        <v>0</v>
      </c>
      <c r="I25" s="113">
        <v>0</v>
      </c>
      <c r="J25" s="113"/>
      <c r="K25" s="113"/>
      <c r="L25" s="113"/>
      <c r="M25" s="115"/>
      <c r="N25" s="106"/>
    </row>
    <row r="26" spans="1:14" ht="107.45" customHeight="1" x14ac:dyDescent="0.2">
      <c r="A26" s="106"/>
      <c r="B26" s="107"/>
      <c r="C26" s="89" t="s">
        <v>87</v>
      </c>
      <c r="D26" s="61" t="s">
        <v>42</v>
      </c>
      <c r="E26" s="106"/>
      <c r="F26" s="72" t="str">
        <f>F16</f>
        <v>Бюджет Криво-різької міської територіальної громади</v>
      </c>
      <c r="G26" s="42">
        <v>120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86">
        <f>G26+H26+I26+J26+K26+L26</f>
        <v>120</v>
      </c>
      <c r="N26" s="106"/>
    </row>
    <row r="27" spans="1:14" ht="50.45" customHeight="1" x14ac:dyDescent="0.2">
      <c r="A27" s="130"/>
      <c r="B27" s="130"/>
      <c r="C27" s="89" t="s">
        <v>88</v>
      </c>
      <c r="D27" s="61"/>
      <c r="E27" s="141"/>
      <c r="F27" s="72"/>
      <c r="G27" s="52"/>
      <c r="H27" s="43"/>
      <c r="I27" s="43"/>
      <c r="J27" s="43"/>
      <c r="K27" s="43"/>
      <c r="L27" s="43"/>
      <c r="M27" s="52"/>
      <c r="N27" s="130"/>
    </row>
    <row r="28" spans="1:14" ht="181.5" customHeight="1" x14ac:dyDescent="0.2">
      <c r="A28" s="131"/>
      <c r="B28" s="131"/>
      <c r="C28" s="61" t="s">
        <v>108</v>
      </c>
      <c r="D28" s="61">
        <v>2021</v>
      </c>
      <c r="E28" s="143"/>
      <c r="F28" s="72" t="str">
        <f>F26</f>
        <v>Бюджет Криво-різької міської територіальної громади</v>
      </c>
      <c r="G28" s="60">
        <v>0</v>
      </c>
      <c r="H28" s="43">
        <v>0</v>
      </c>
      <c r="I28" s="43">
        <v>0</v>
      </c>
      <c r="J28" s="43">
        <v>0</v>
      </c>
      <c r="K28" s="43">
        <v>272.14999999999998</v>
      </c>
      <c r="L28" s="43">
        <v>0</v>
      </c>
      <c r="M28" s="86">
        <f>G28+H28+I28+J28+K28+L28</f>
        <v>272.14999999999998</v>
      </c>
      <c r="N28" s="131"/>
    </row>
    <row r="29" spans="1:14" ht="104.45" customHeight="1" x14ac:dyDescent="0.2">
      <c r="A29" s="107" t="s">
        <v>7</v>
      </c>
      <c r="B29" s="107"/>
      <c r="C29" s="107"/>
      <c r="D29" s="107"/>
      <c r="E29" s="107"/>
      <c r="F29" s="72" t="str">
        <f>F28</f>
        <v>Бюджет Криво-різької міської територіальної громади</v>
      </c>
      <c r="G29" s="62">
        <f t="shared" ref="G29:M29" si="1">G12+G13+G14+G16+G17+G22+G26+G28</f>
        <v>92500</v>
      </c>
      <c r="H29" s="62">
        <f t="shared" si="1"/>
        <v>131120</v>
      </c>
      <c r="I29" s="62">
        <f t="shared" si="1"/>
        <v>163650</v>
      </c>
      <c r="J29" s="62">
        <f t="shared" si="1"/>
        <v>222400</v>
      </c>
      <c r="K29" s="62">
        <f t="shared" si="1"/>
        <v>288192.15000000002</v>
      </c>
      <c r="L29" s="62">
        <f t="shared" si="1"/>
        <v>312850</v>
      </c>
      <c r="M29" s="62">
        <f t="shared" si="1"/>
        <v>1210712.1499999999</v>
      </c>
      <c r="N29" s="106"/>
    </row>
    <row r="30" spans="1:14" ht="50.25" customHeight="1" x14ac:dyDescent="0.2">
      <c r="A30" s="107"/>
      <c r="B30" s="107"/>
      <c r="C30" s="107"/>
      <c r="D30" s="107"/>
      <c r="E30" s="107"/>
      <c r="F30" s="72" t="s">
        <v>14</v>
      </c>
      <c r="G30" s="62">
        <f t="shared" ref="G30:M30" si="2">G15</f>
        <v>200</v>
      </c>
      <c r="H30" s="62">
        <f t="shared" si="2"/>
        <v>200</v>
      </c>
      <c r="I30" s="62">
        <f t="shared" si="2"/>
        <v>200</v>
      </c>
      <c r="J30" s="62">
        <f t="shared" si="2"/>
        <v>50</v>
      </c>
      <c r="K30" s="62">
        <f t="shared" si="2"/>
        <v>40</v>
      </c>
      <c r="L30" s="62">
        <f t="shared" si="2"/>
        <v>30</v>
      </c>
      <c r="M30" s="62">
        <f t="shared" si="2"/>
        <v>720</v>
      </c>
      <c r="N30" s="106"/>
    </row>
    <row r="31" spans="1:14" ht="349.5" customHeight="1" x14ac:dyDescent="0.2">
      <c r="A31" s="107"/>
      <c r="B31" s="107"/>
      <c r="C31" s="107"/>
      <c r="D31" s="107"/>
      <c r="E31" s="107"/>
      <c r="F31" s="73" t="s">
        <v>100</v>
      </c>
      <c r="G31" s="32">
        <f t="shared" ref="G31:M31" si="3">G20</f>
        <v>2000</v>
      </c>
      <c r="H31" s="32">
        <f t="shared" si="3"/>
        <v>2000</v>
      </c>
      <c r="I31" s="32">
        <f t="shared" si="3"/>
        <v>3290</v>
      </c>
      <c r="J31" s="32" t="str">
        <f t="shared" si="3"/>
        <v>*</v>
      </c>
      <c r="K31" s="32" t="str">
        <f t="shared" si="3"/>
        <v>*</v>
      </c>
      <c r="L31" s="32" t="str">
        <f t="shared" si="3"/>
        <v>*</v>
      </c>
      <c r="M31" s="32">
        <f t="shared" si="3"/>
        <v>7290</v>
      </c>
      <c r="N31" s="106"/>
    </row>
    <row r="32" spans="1:14" ht="285" customHeight="1" x14ac:dyDescent="0.2">
      <c r="A32" s="107"/>
      <c r="B32" s="107"/>
      <c r="C32" s="107"/>
      <c r="D32" s="107"/>
      <c r="E32" s="107"/>
      <c r="F32" s="66" t="s">
        <v>109</v>
      </c>
      <c r="G32" s="32">
        <f t="shared" ref="G32:M32" si="4">G23</f>
        <v>50</v>
      </c>
      <c r="H32" s="32">
        <f t="shared" si="4"/>
        <v>200</v>
      </c>
      <c r="I32" s="32">
        <f t="shared" si="4"/>
        <v>499.17</v>
      </c>
      <c r="J32" s="32" t="str">
        <f t="shared" si="4"/>
        <v>*</v>
      </c>
      <c r="K32" s="32" t="str">
        <f t="shared" si="4"/>
        <v>*</v>
      </c>
      <c r="L32" s="32" t="str">
        <f t="shared" si="4"/>
        <v>*</v>
      </c>
      <c r="M32" s="32">
        <f t="shared" si="4"/>
        <v>749.17000000000007</v>
      </c>
      <c r="N32" s="106"/>
    </row>
    <row r="33" spans="1:14" ht="179.45" customHeight="1" x14ac:dyDescent="0.2">
      <c r="A33" s="107"/>
      <c r="B33" s="107"/>
      <c r="C33" s="107"/>
      <c r="D33" s="107"/>
      <c r="E33" s="107"/>
      <c r="F33" s="66" t="s">
        <v>110</v>
      </c>
      <c r="G33" s="44"/>
      <c r="H33" s="44"/>
      <c r="I33" s="44"/>
      <c r="J33" s="44"/>
      <c r="K33" s="44"/>
      <c r="L33" s="44"/>
      <c r="M33" s="44"/>
      <c r="N33" s="28"/>
    </row>
    <row r="34" spans="1:14" ht="252.75" customHeight="1" x14ac:dyDescent="0.2">
      <c r="A34" s="106">
        <v>2</v>
      </c>
      <c r="B34" s="107" t="s">
        <v>111</v>
      </c>
      <c r="C34" s="110" t="s">
        <v>126</v>
      </c>
      <c r="D34" s="106" t="s">
        <v>42</v>
      </c>
      <c r="E34" s="106" t="s">
        <v>79</v>
      </c>
      <c r="F34" s="135" t="str">
        <f>F28</f>
        <v>Бюджет Криво-різької міської територіальної громади</v>
      </c>
      <c r="G34" s="144">
        <v>15</v>
      </c>
      <c r="H34" s="144">
        <v>15</v>
      </c>
      <c r="I34" s="144">
        <v>15</v>
      </c>
      <c r="J34" s="144">
        <v>20</v>
      </c>
      <c r="K34" s="144">
        <v>74</v>
      </c>
      <c r="L34" s="144">
        <v>30</v>
      </c>
      <c r="M34" s="144">
        <f t="shared" ref="M34:M45" si="5">G34+H34+I34+J34+K34+L34</f>
        <v>169</v>
      </c>
      <c r="N34" s="146"/>
    </row>
    <row r="35" spans="1:14" ht="134.44999999999999" customHeight="1" x14ac:dyDescent="0.2">
      <c r="A35" s="106"/>
      <c r="B35" s="107"/>
      <c r="C35" s="110"/>
      <c r="D35" s="106"/>
      <c r="E35" s="106"/>
      <c r="F35" s="135"/>
      <c r="G35" s="144"/>
      <c r="H35" s="144"/>
      <c r="I35" s="144"/>
      <c r="J35" s="144"/>
      <c r="K35" s="144"/>
      <c r="L35" s="144"/>
      <c r="M35" s="144"/>
      <c r="N35" s="146"/>
    </row>
    <row r="36" spans="1:14" ht="288" customHeight="1" x14ac:dyDescent="0.2">
      <c r="A36" s="106"/>
      <c r="B36" s="107"/>
      <c r="C36" s="12" t="s">
        <v>127</v>
      </c>
      <c r="D36" s="61" t="s">
        <v>42</v>
      </c>
      <c r="E36" s="106"/>
      <c r="F36" s="73" t="str">
        <f>F34</f>
        <v>Бюджет Криво-різької міської територіальної громади</v>
      </c>
      <c r="G36" s="67">
        <v>725</v>
      </c>
      <c r="H36" s="67">
        <v>725</v>
      </c>
      <c r="I36" s="67">
        <v>725</v>
      </c>
      <c r="J36" s="71">
        <f>400+11.66</f>
        <v>411.66</v>
      </c>
      <c r="K36" s="69">
        <v>400</v>
      </c>
      <c r="L36" s="69">
        <v>200</v>
      </c>
      <c r="M36" s="69">
        <f t="shared" si="5"/>
        <v>3186.66</v>
      </c>
      <c r="N36" s="146"/>
    </row>
    <row r="37" spans="1:14" ht="125.25" customHeight="1" x14ac:dyDescent="0.2">
      <c r="A37" s="106"/>
      <c r="B37" s="107"/>
      <c r="C37" s="12" t="s">
        <v>54</v>
      </c>
      <c r="D37" s="61" t="s">
        <v>42</v>
      </c>
      <c r="E37" s="106"/>
      <c r="F37" s="73" t="str">
        <f>F36</f>
        <v>Бюджет Криво-різької міської територіальної громади</v>
      </c>
      <c r="G37" s="67">
        <v>1000</v>
      </c>
      <c r="H37" s="67">
        <v>750</v>
      </c>
      <c r="I37" s="67">
        <v>500</v>
      </c>
      <c r="J37" s="71">
        <v>2000</v>
      </c>
      <c r="K37" s="69">
        <v>4000</v>
      </c>
      <c r="L37" s="69">
        <v>3000</v>
      </c>
      <c r="M37" s="69">
        <f t="shared" si="5"/>
        <v>11250</v>
      </c>
      <c r="N37" s="146"/>
    </row>
    <row r="38" spans="1:14" ht="385.9" customHeight="1" x14ac:dyDescent="0.2">
      <c r="A38" s="106"/>
      <c r="B38" s="107"/>
      <c r="C38" s="145" t="s">
        <v>55</v>
      </c>
      <c r="D38" s="61" t="s">
        <v>42</v>
      </c>
      <c r="E38" s="106"/>
      <c r="F38" s="66" t="s">
        <v>89</v>
      </c>
      <c r="G38" s="67">
        <v>0</v>
      </c>
      <c r="H38" s="67">
        <v>2000</v>
      </c>
      <c r="I38" s="67">
        <v>0</v>
      </c>
      <c r="J38" s="67">
        <v>0</v>
      </c>
      <c r="K38" s="67">
        <v>0</v>
      </c>
      <c r="L38" s="67">
        <v>0</v>
      </c>
      <c r="M38" s="69">
        <f t="shared" si="5"/>
        <v>2000</v>
      </c>
      <c r="N38" s="146"/>
    </row>
    <row r="39" spans="1:14" ht="102.6" customHeight="1" x14ac:dyDescent="0.2">
      <c r="A39" s="106"/>
      <c r="B39" s="107"/>
      <c r="C39" s="145"/>
      <c r="D39" s="72">
        <v>2018</v>
      </c>
      <c r="E39" s="106"/>
      <c r="F39" s="73" t="str">
        <f>F36</f>
        <v>Бюджет Криво-різької міської територіальної громади</v>
      </c>
      <c r="G39" s="67">
        <v>0</v>
      </c>
      <c r="H39" s="67">
        <f>2140</f>
        <v>2140</v>
      </c>
      <c r="I39" s="67">
        <v>0</v>
      </c>
      <c r="J39" s="67">
        <v>0</v>
      </c>
      <c r="K39" s="67">
        <v>0</v>
      </c>
      <c r="L39" s="67">
        <v>0</v>
      </c>
      <c r="M39" s="69">
        <f t="shared" si="5"/>
        <v>2140</v>
      </c>
      <c r="N39" s="146"/>
    </row>
    <row r="40" spans="1:14" ht="52.5" x14ac:dyDescent="0.2">
      <c r="A40" s="106"/>
      <c r="B40" s="107"/>
      <c r="C40" s="110" t="s">
        <v>56</v>
      </c>
      <c r="D40" s="106" t="s">
        <v>42</v>
      </c>
      <c r="E40" s="106"/>
      <c r="F40" s="73" t="s">
        <v>14</v>
      </c>
      <c r="G40" s="67">
        <v>500</v>
      </c>
      <c r="H40" s="67">
        <v>600</v>
      </c>
      <c r="I40" s="67">
        <v>700</v>
      </c>
      <c r="J40" s="71">
        <v>700</v>
      </c>
      <c r="K40" s="69">
        <v>2000</v>
      </c>
      <c r="L40" s="69">
        <v>400</v>
      </c>
      <c r="M40" s="69">
        <f t="shared" si="5"/>
        <v>4900</v>
      </c>
      <c r="N40" s="146"/>
    </row>
    <row r="41" spans="1:14" ht="105" customHeight="1" x14ac:dyDescent="0.2">
      <c r="A41" s="106"/>
      <c r="B41" s="107"/>
      <c r="C41" s="110"/>
      <c r="D41" s="106"/>
      <c r="E41" s="106"/>
      <c r="F41" s="73" t="str">
        <f>F39</f>
        <v>Бюджет Криво-різької міської територіальної громади</v>
      </c>
      <c r="G41" s="67">
        <f>547.35+94.47</f>
        <v>641.82000000000005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9">
        <f t="shared" si="5"/>
        <v>641.82000000000005</v>
      </c>
      <c r="N41" s="146"/>
    </row>
    <row r="42" spans="1:14" ht="131.25" x14ac:dyDescent="0.2">
      <c r="A42" s="106"/>
      <c r="B42" s="107"/>
      <c r="C42" s="70" t="s">
        <v>57</v>
      </c>
      <c r="D42" s="61" t="s">
        <v>42</v>
      </c>
      <c r="E42" s="106"/>
      <c r="F42" s="73" t="str">
        <f t="shared" ref="F42:F47" si="6">F41</f>
        <v>Бюджет Криво-різької міської територіальної громади</v>
      </c>
      <c r="G42" s="67">
        <v>40</v>
      </c>
      <c r="H42" s="67">
        <v>40</v>
      </c>
      <c r="I42" s="67">
        <v>40</v>
      </c>
      <c r="J42" s="69">
        <v>20</v>
      </c>
      <c r="K42" s="69">
        <v>25</v>
      </c>
      <c r="L42" s="69">
        <v>30</v>
      </c>
      <c r="M42" s="69">
        <f t="shared" si="5"/>
        <v>195</v>
      </c>
      <c r="N42" s="146"/>
    </row>
    <row r="43" spans="1:14" ht="305.45" customHeight="1" x14ac:dyDescent="0.2">
      <c r="A43" s="106"/>
      <c r="B43" s="107"/>
      <c r="C43" s="70" t="s">
        <v>58</v>
      </c>
      <c r="D43" s="61" t="s">
        <v>42</v>
      </c>
      <c r="E43" s="106"/>
      <c r="F43" s="73" t="str">
        <f t="shared" si="6"/>
        <v>Бюджет Криво-різької міської територіальної громади</v>
      </c>
      <c r="G43" s="67">
        <v>190</v>
      </c>
      <c r="H43" s="67">
        <v>190</v>
      </c>
      <c r="I43" s="67">
        <v>190</v>
      </c>
      <c r="J43" s="69">
        <v>190</v>
      </c>
      <c r="K43" s="69">
        <v>199</v>
      </c>
      <c r="L43" s="69">
        <v>190</v>
      </c>
      <c r="M43" s="69">
        <f t="shared" si="5"/>
        <v>1149</v>
      </c>
      <c r="N43" s="146"/>
    </row>
    <row r="44" spans="1:14" ht="185.25" customHeight="1" x14ac:dyDescent="0.2">
      <c r="A44" s="106"/>
      <c r="B44" s="107"/>
      <c r="C44" s="70" t="s">
        <v>78</v>
      </c>
      <c r="D44" s="61" t="s">
        <v>42</v>
      </c>
      <c r="E44" s="106"/>
      <c r="F44" s="73" t="str">
        <f t="shared" si="6"/>
        <v>Бюджет Криво-різької міської територіальної громади</v>
      </c>
      <c r="G44" s="67">
        <v>10</v>
      </c>
      <c r="H44" s="67">
        <v>10</v>
      </c>
      <c r="I44" s="67">
        <v>10</v>
      </c>
      <c r="J44" s="67">
        <v>11</v>
      </c>
      <c r="K44" s="67">
        <v>50</v>
      </c>
      <c r="L44" s="67">
        <v>11</v>
      </c>
      <c r="M44" s="69">
        <f>G44+H44+I44+J44+K44+L44</f>
        <v>102</v>
      </c>
      <c r="N44" s="146"/>
    </row>
    <row r="45" spans="1:14" ht="280.14999999999998" customHeight="1" x14ac:dyDescent="0.2">
      <c r="A45" s="106"/>
      <c r="B45" s="107"/>
      <c r="C45" s="70" t="s">
        <v>59</v>
      </c>
      <c r="D45" s="61" t="s">
        <v>42</v>
      </c>
      <c r="E45" s="106"/>
      <c r="F45" s="73" t="str">
        <f t="shared" si="6"/>
        <v>Бюджет Криво-різької міської територіальної громади</v>
      </c>
      <c r="G45" s="67">
        <v>0</v>
      </c>
      <c r="H45" s="67">
        <v>0</v>
      </c>
      <c r="I45" s="67">
        <v>150</v>
      </c>
      <c r="J45" s="67">
        <v>150</v>
      </c>
      <c r="K45" s="67">
        <v>100</v>
      </c>
      <c r="L45" s="67">
        <v>100</v>
      </c>
      <c r="M45" s="69">
        <f t="shared" si="5"/>
        <v>500</v>
      </c>
      <c r="N45" s="146"/>
    </row>
    <row r="46" spans="1:14" ht="179.45" customHeight="1" x14ac:dyDescent="0.2">
      <c r="A46" s="106"/>
      <c r="B46" s="107"/>
      <c r="C46" s="70" t="s">
        <v>125</v>
      </c>
      <c r="D46" s="61" t="s">
        <v>42</v>
      </c>
      <c r="E46" s="106"/>
      <c r="F46" s="73" t="str">
        <f t="shared" si="6"/>
        <v>Бюджет Криво-різької міської територіальної громади</v>
      </c>
      <c r="G46" s="67">
        <v>0</v>
      </c>
      <c r="H46" s="67">
        <v>0</v>
      </c>
      <c r="I46" s="67">
        <v>0</v>
      </c>
      <c r="J46" s="67">
        <v>16000.8</v>
      </c>
      <c r="K46" s="67">
        <v>0</v>
      </c>
      <c r="L46" s="67">
        <v>0</v>
      </c>
      <c r="M46" s="69">
        <f>J46</f>
        <v>16000.8</v>
      </c>
      <c r="N46" s="146"/>
    </row>
    <row r="47" spans="1:14" ht="104.45" customHeight="1" x14ac:dyDescent="0.2">
      <c r="A47" s="107" t="s">
        <v>7</v>
      </c>
      <c r="B47" s="107"/>
      <c r="C47" s="107"/>
      <c r="D47" s="107"/>
      <c r="E47" s="107"/>
      <c r="F47" s="73" t="str">
        <f t="shared" si="6"/>
        <v>Бюджет Криво-різької міської територіальної громади</v>
      </c>
      <c r="G47" s="32">
        <f>G45+G44+G43+G42+G37+G36+G34+G41+G39+G38</f>
        <v>2621.82</v>
      </c>
      <c r="H47" s="32">
        <f>H45+H44+H43+H42+H37+H36+H34+H41+H39+H38</f>
        <v>5870</v>
      </c>
      <c r="I47" s="32">
        <f>I45+I44+I43+I42+I37+I36+I34+I41+I39+I38</f>
        <v>1630</v>
      </c>
      <c r="J47" s="32">
        <f>J45+J44+J43+J42+J37+J36+J34+J41+J39+J38+J46</f>
        <v>18803.46</v>
      </c>
      <c r="K47" s="32">
        <f>K45+K44+K43+K42+K37+K36+K34+K41+K39+K38</f>
        <v>4848</v>
      </c>
      <c r="L47" s="32">
        <f>L45+L44+L43+L42+L37+L36+L34+L41+L39+L38</f>
        <v>3561</v>
      </c>
      <c r="M47" s="32">
        <f>M45+M44+M43+M42+M37+M36+M34+M41+M39+M38+M46</f>
        <v>37334.28</v>
      </c>
      <c r="N47" s="123"/>
    </row>
    <row r="48" spans="1:14" ht="52.5" x14ac:dyDescent="0.2">
      <c r="A48" s="107"/>
      <c r="B48" s="107"/>
      <c r="C48" s="107"/>
      <c r="D48" s="107"/>
      <c r="E48" s="107"/>
      <c r="F48" s="73" t="s">
        <v>14</v>
      </c>
      <c r="G48" s="32">
        <f t="shared" ref="G48:L48" si="7">G40</f>
        <v>500</v>
      </c>
      <c r="H48" s="32">
        <f t="shared" si="7"/>
        <v>600</v>
      </c>
      <c r="I48" s="32">
        <f t="shared" si="7"/>
        <v>700</v>
      </c>
      <c r="J48" s="32">
        <f t="shared" si="7"/>
        <v>700</v>
      </c>
      <c r="K48" s="32">
        <f t="shared" si="7"/>
        <v>2000</v>
      </c>
      <c r="L48" s="32">
        <f t="shared" si="7"/>
        <v>400</v>
      </c>
      <c r="M48" s="32">
        <f>G48+H48+I48+J48+K48+L48</f>
        <v>4900</v>
      </c>
      <c r="N48" s="124"/>
    </row>
    <row r="49" spans="1:18" ht="233.45" customHeight="1" x14ac:dyDescent="0.2">
      <c r="A49" s="107"/>
      <c r="B49" s="107"/>
      <c r="C49" s="107"/>
      <c r="D49" s="107"/>
      <c r="E49" s="107"/>
      <c r="F49" s="66" t="s">
        <v>115</v>
      </c>
      <c r="G49" s="32">
        <f t="shared" ref="G49:M49" si="8">G38</f>
        <v>0</v>
      </c>
      <c r="H49" s="32">
        <f t="shared" si="8"/>
        <v>2000</v>
      </c>
      <c r="I49" s="32">
        <f t="shared" si="8"/>
        <v>0</v>
      </c>
      <c r="J49" s="32">
        <f t="shared" si="8"/>
        <v>0</v>
      </c>
      <c r="K49" s="32">
        <f t="shared" si="8"/>
        <v>0</v>
      </c>
      <c r="L49" s="32">
        <f t="shared" si="8"/>
        <v>0</v>
      </c>
      <c r="M49" s="32">
        <f t="shared" si="8"/>
        <v>2000</v>
      </c>
      <c r="N49" s="147"/>
    </row>
    <row r="50" spans="1:18" ht="175.5" customHeight="1" x14ac:dyDescent="0.2">
      <c r="A50" s="107"/>
      <c r="B50" s="107"/>
      <c r="C50" s="107"/>
      <c r="D50" s="107"/>
      <c r="E50" s="107"/>
      <c r="F50" s="66" t="s">
        <v>101</v>
      </c>
      <c r="G50" s="44"/>
      <c r="H50" s="44"/>
      <c r="I50" s="44"/>
      <c r="J50" s="44"/>
      <c r="K50" s="44"/>
      <c r="L50" s="44"/>
      <c r="M50" s="44"/>
      <c r="N50" s="10"/>
    </row>
    <row r="51" spans="1:18" ht="177.75" customHeight="1" x14ac:dyDescent="0.2">
      <c r="A51" s="130">
        <v>3</v>
      </c>
      <c r="B51" s="128" t="s">
        <v>81</v>
      </c>
      <c r="C51" s="70" t="s">
        <v>104</v>
      </c>
      <c r="D51" s="61" t="s">
        <v>43</v>
      </c>
      <c r="E51" s="130" t="s">
        <v>79</v>
      </c>
      <c r="F51" s="73" t="str">
        <f>F47</f>
        <v>Бюджет Криво-різької міської територіальної громади</v>
      </c>
      <c r="G51" s="67">
        <v>190</v>
      </c>
      <c r="H51" s="67">
        <v>0</v>
      </c>
      <c r="I51" s="67">
        <v>0</v>
      </c>
      <c r="J51" s="71">
        <v>1000</v>
      </c>
      <c r="K51" s="69">
        <v>1000</v>
      </c>
      <c r="L51" s="69">
        <v>0</v>
      </c>
      <c r="M51" s="67">
        <f>G51+H51+I51+J51+K51+L51</f>
        <v>2190</v>
      </c>
      <c r="N51" s="123" t="s">
        <v>48</v>
      </c>
    </row>
    <row r="52" spans="1:18" ht="104.45" customHeight="1" x14ac:dyDescent="0.2">
      <c r="A52" s="133"/>
      <c r="B52" s="139"/>
      <c r="C52" s="70" t="s">
        <v>16</v>
      </c>
      <c r="D52" s="61" t="s">
        <v>42</v>
      </c>
      <c r="E52" s="133"/>
      <c r="F52" s="73" t="str">
        <f t="shared" ref="F52:F63" si="9">F51</f>
        <v>Бюджет Криво-різької міської територіальної громади</v>
      </c>
      <c r="G52" s="67">
        <v>190</v>
      </c>
      <c r="H52" s="67">
        <v>300</v>
      </c>
      <c r="I52" s="67">
        <v>1261</v>
      </c>
      <c r="J52" s="71">
        <v>1000</v>
      </c>
      <c r="K52" s="69">
        <v>1500</v>
      </c>
      <c r="L52" s="69">
        <v>2000</v>
      </c>
      <c r="M52" s="67">
        <f>G52+H52+I52+J52+K52+L52</f>
        <v>6251</v>
      </c>
      <c r="N52" s="124"/>
    </row>
    <row r="53" spans="1:18" ht="241.15" customHeight="1" x14ac:dyDescent="0.2">
      <c r="A53" s="133"/>
      <c r="B53" s="139"/>
      <c r="C53" s="29" t="s">
        <v>112</v>
      </c>
      <c r="D53" s="72" t="s">
        <v>42</v>
      </c>
      <c r="E53" s="133"/>
      <c r="F53" s="73" t="str">
        <f t="shared" si="9"/>
        <v>Бюджет Криво-різької міської територіальної громади</v>
      </c>
      <c r="G53" s="67">
        <v>0</v>
      </c>
      <c r="H53" s="67">
        <v>2500</v>
      </c>
      <c r="I53" s="67">
        <v>5000</v>
      </c>
      <c r="J53" s="71">
        <v>15000</v>
      </c>
      <c r="K53" s="69">
        <v>15000</v>
      </c>
      <c r="L53" s="69">
        <v>15000</v>
      </c>
      <c r="M53" s="67">
        <f>G53+H53+I53+J53+K53+L53</f>
        <v>52500</v>
      </c>
      <c r="N53" s="124"/>
    </row>
    <row r="54" spans="1:18" ht="102" customHeight="1" x14ac:dyDescent="0.2">
      <c r="A54" s="133"/>
      <c r="B54" s="139"/>
      <c r="C54" s="29" t="s">
        <v>40</v>
      </c>
      <c r="D54" s="72" t="s">
        <v>42</v>
      </c>
      <c r="E54" s="133"/>
      <c r="F54" s="73" t="str">
        <f t="shared" si="9"/>
        <v>Бюджет Криво-різької міської територіальної громади</v>
      </c>
      <c r="G54" s="67">
        <v>0</v>
      </c>
      <c r="H54" s="71">
        <v>0</v>
      </c>
      <c r="I54" s="69">
        <v>0</v>
      </c>
      <c r="J54" s="71">
        <v>15000</v>
      </c>
      <c r="K54" s="69">
        <v>15000</v>
      </c>
      <c r="L54" s="69">
        <v>15000</v>
      </c>
      <c r="M54" s="67">
        <f>G54+H54+I54+J54+K54+L54</f>
        <v>45000</v>
      </c>
      <c r="N54" s="124"/>
    </row>
    <row r="55" spans="1:18" s="59" customFormat="1" ht="101.25" customHeight="1" x14ac:dyDescent="0.2">
      <c r="A55" s="131"/>
      <c r="B55" s="129"/>
      <c r="C55" s="29" t="s">
        <v>103</v>
      </c>
      <c r="D55" s="72">
        <v>2021</v>
      </c>
      <c r="E55" s="131"/>
      <c r="F55" s="73" t="str">
        <f t="shared" si="9"/>
        <v>Бюджет Криво-різької міської територіальної громади</v>
      </c>
      <c r="G55" s="67">
        <v>0</v>
      </c>
      <c r="H55" s="71">
        <v>0</v>
      </c>
      <c r="I55" s="69">
        <v>0</v>
      </c>
      <c r="J55" s="71">
        <v>0</v>
      </c>
      <c r="K55" s="69">
        <v>300</v>
      </c>
      <c r="L55" s="69">
        <v>0</v>
      </c>
      <c r="M55" s="67">
        <f>G55+H55+I55+J55+K55+L55</f>
        <v>300</v>
      </c>
      <c r="N55" s="147"/>
    </row>
    <row r="56" spans="1:18" ht="118.9" customHeight="1" x14ac:dyDescent="0.2">
      <c r="A56" s="140" t="s">
        <v>7</v>
      </c>
      <c r="B56" s="140"/>
      <c r="C56" s="140"/>
      <c r="D56" s="140"/>
      <c r="E56" s="140"/>
      <c r="F56" s="73" t="str">
        <f t="shared" si="9"/>
        <v>Бюджет Криво-різької міської територіальної громади</v>
      </c>
      <c r="G56" s="32">
        <f>G51+G52+G53+G54</f>
        <v>380</v>
      </c>
      <c r="H56" s="32">
        <f t="shared" ref="H56:I56" si="10">H51+H52+H53+H54</f>
        <v>2800</v>
      </c>
      <c r="I56" s="32">
        <f t="shared" si="10"/>
        <v>6261</v>
      </c>
      <c r="J56" s="32">
        <f>J51+J52+J53+J54+J55</f>
        <v>32000</v>
      </c>
      <c r="K56" s="32">
        <f>K51+K52+K53+K54+K55</f>
        <v>32800</v>
      </c>
      <c r="L56" s="32">
        <f>L51+L52+L53+L54+L55</f>
        <v>32000</v>
      </c>
      <c r="M56" s="32">
        <f>M51+M52+M53+M54+M55</f>
        <v>106241</v>
      </c>
      <c r="N56" s="10"/>
    </row>
    <row r="57" spans="1:18" ht="108" customHeight="1" x14ac:dyDescent="0.2">
      <c r="A57" s="61">
        <v>4</v>
      </c>
      <c r="B57" s="64" t="s">
        <v>106</v>
      </c>
      <c r="C57" s="72" t="s">
        <v>30</v>
      </c>
      <c r="D57" s="72" t="s">
        <v>42</v>
      </c>
      <c r="E57" s="61" t="s">
        <v>105</v>
      </c>
      <c r="F57" s="73" t="str">
        <f t="shared" si="9"/>
        <v>Бюджет Криво-різької міської територіальної громади</v>
      </c>
      <c r="G57" s="67">
        <v>12000</v>
      </c>
      <c r="H57" s="67">
        <v>80000</v>
      </c>
      <c r="I57" s="67">
        <f>40000+4166.29+20000</f>
        <v>64166.29</v>
      </c>
      <c r="J57" s="69">
        <f>25000+12000</f>
        <v>37000</v>
      </c>
      <c r="K57" s="69">
        <v>55000</v>
      </c>
      <c r="L57" s="69">
        <v>33000</v>
      </c>
      <c r="M57" s="67">
        <f>G57+H57+I57+J57+K57+L57</f>
        <v>281166.29000000004</v>
      </c>
      <c r="N57" s="65" t="s">
        <v>90</v>
      </c>
      <c r="Q57" s="53"/>
      <c r="R57" s="53"/>
    </row>
    <row r="58" spans="1:18" ht="105" customHeight="1" x14ac:dyDescent="0.2">
      <c r="A58" s="106"/>
      <c r="B58" s="107" t="s">
        <v>107</v>
      </c>
      <c r="C58" s="37" t="s">
        <v>35</v>
      </c>
      <c r="D58" s="72" t="s">
        <v>42</v>
      </c>
      <c r="E58" s="106" t="s">
        <v>117</v>
      </c>
      <c r="F58" s="73" t="str">
        <f t="shared" si="9"/>
        <v>Бюджет Криво-різької міської територіальної громади</v>
      </c>
      <c r="G58" s="67">
        <v>5000</v>
      </c>
      <c r="H58" s="67">
        <v>5000</v>
      </c>
      <c r="I58" s="67">
        <v>5000</v>
      </c>
      <c r="J58" s="69">
        <v>0</v>
      </c>
      <c r="K58" s="69">
        <v>3000</v>
      </c>
      <c r="L58" s="69">
        <v>3000</v>
      </c>
      <c r="M58" s="67">
        <f t="shared" ref="M58:M74" si="11">G58+H58+I58+J58+K58+L58</f>
        <v>21000</v>
      </c>
      <c r="N58" s="132" t="s">
        <v>91</v>
      </c>
    </row>
    <row r="59" spans="1:18" ht="184.5" customHeight="1" x14ac:dyDescent="0.2">
      <c r="A59" s="106"/>
      <c r="B59" s="107"/>
      <c r="C59" s="72" t="s">
        <v>77</v>
      </c>
      <c r="D59" s="72" t="s">
        <v>42</v>
      </c>
      <c r="E59" s="106"/>
      <c r="F59" s="73" t="str">
        <f t="shared" si="9"/>
        <v>Бюджет Криво-різької міської територіальної громади</v>
      </c>
      <c r="G59" s="67">
        <v>5000</v>
      </c>
      <c r="H59" s="67">
        <v>6000</v>
      </c>
      <c r="I59" s="67">
        <v>5000</v>
      </c>
      <c r="J59" s="71">
        <v>0</v>
      </c>
      <c r="K59" s="71">
        <v>0</v>
      </c>
      <c r="L59" s="71">
        <v>0</v>
      </c>
      <c r="M59" s="67">
        <f t="shared" si="11"/>
        <v>16000</v>
      </c>
      <c r="N59" s="132"/>
    </row>
    <row r="60" spans="1:18" ht="131.25" x14ac:dyDescent="0.2">
      <c r="A60" s="106"/>
      <c r="B60" s="107"/>
      <c r="C60" s="72" t="s">
        <v>36</v>
      </c>
      <c r="D60" s="72" t="s">
        <v>42</v>
      </c>
      <c r="E60" s="106"/>
      <c r="F60" s="73" t="str">
        <f t="shared" si="9"/>
        <v>Бюджет Криво-різької міської територіальної громади</v>
      </c>
      <c r="G60" s="67">
        <v>1500</v>
      </c>
      <c r="H60" s="67">
        <v>0</v>
      </c>
      <c r="I60" s="67">
        <v>0</v>
      </c>
      <c r="J60" s="71">
        <v>0</v>
      </c>
      <c r="K60" s="69">
        <v>0</v>
      </c>
      <c r="L60" s="69">
        <v>0</v>
      </c>
      <c r="M60" s="67">
        <f t="shared" si="11"/>
        <v>1500</v>
      </c>
      <c r="N60" s="132"/>
    </row>
    <row r="61" spans="1:18" ht="102" customHeight="1" x14ac:dyDescent="0.2">
      <c r="A61" s="106"/>
      <c r="B61" s="107"/>
      <c r="C61" s="72" t="s">
        <v>116</v>
      </c>
      <c r="D61" s="72" t="s">
        <v>42</v>
      </c>
      <c r="E61" s="106"/>
      <c r="F61" s="73" t="str">
        <f t="shared" si="9"/>
        <v>Бюджет Криво-різької міської територіальної громади</v>
      </c>
      <c r="G61" s="67">
        <v>1500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f t="shared" si="11"/>
        <v>1500</v>
      </c>
      <c r="N61" s="132"/>
    </row>
    <row r="62" spans="1:18" ht="255.75" customHeight="1" x14ac:dyDescent="0.2">
      <c r="A62" s="106"/>
      <c r="B62" s="107"/>
      <c r="C62" s="61" t="s">
        <v>67</v>
      </c>
      <c r="D62" s="61" t="s">
        <v>42</v>
      </c>
      <c r="E62" s="106"/>
      <c r="F62" s="73" t="str">
        <f t="shared" si="9"/>
        <v>Бюджет Криво-різької міської територіальної громади</v>
      </c>
      <c r="G62" s="67">
        <f>1420+2450</f>
        <v>3870</v>
      </c>
      <c r="H62" s="67">
        <v>0</v>
      </c>
      <c r="I62" s="67">
        <v>0</v>
      </c>
      <c r="J62" s="71">
        <v>0</v>
      </c>
      <c r="K62" s="71">
        <v>2500</v>
      </c>
      <c r="L62" s="69">
        <v>5000</v>
      </c>
      <c r="M62" s="67">
        <f t="shared" si="11"/>
        <v>11370</v>
      </c>
      <c r="N62" s="132"/>
    </row>
    <row r="63" spans="1:18" ht="212.25" customHeight="1" x14ac:dyDescent="0.2">
      <c r="A63" s="106"/>
      <c r="B63" s="107"/>
      <c r="C63" s="61" t="s">
        <v>92</v>
      </c>
      <c r="D63" s="61" t="s">
        <v>42</v>
      </c>
      <c r="E63" s="106"/>
      <c r="F63" s="73" t="str">
        <f t="shared" si="9"/>
        <v>Бюджет Криво-різької міської територіальної громади</v>
      </c>
      <c r="G63" s="67">
        <v>0</v>
      </c>
      <c r="H63" s="67">
        <v>18235</v>
      </c>
      <c r="I63" s="67">
        <v>12752.19</v>
      </c>
      <c r="J63" s="67">
        <v>0</v>
      </c>
      <c r="K63" s="67">
        <v>0</v>
      </c>
      <c r="L63" s="67">
        <v>0</v>
      </c>
      <c r="M63" s="67">
        <f t="shared" si="11"/>
        <v>30987.190000000002</v>
      </c>
      <c r="N63" s="132"/>
    </row>
    <row r="64" spans="1:18" ht="78.75" x14ac:dyDescent="0.2">
      <c r="A64" s="106"/>
      <c r="B64" s="107"/>
      <c r="C64" s="61" t="s">
        <v>93</v>
      </c>
      <c r="D64" s="61"/>
      <c r="E64" s="130"/>
      <c r="F64" s="73"/>
      <c r="G64" s="67"/>
      <c r="H64" s="67"/>
      <c r="I64" s="67"/>
      <c r="J64" s="67"/>
      <c r="K64" s="67"/>
      <c r="L64" s="67"/>
      <c r="M64" s="67"/>
      <c r="N64" s="132"/>
    </row>
    <row r="65" spans="1:24" ht="282" customHeight="1" x14ac:dyDescent="0.2">
      <c r="A65" s="106"/>
      <c r="B65" s="107"/>
      <c r="C65" s="30" t="s">
        <v>49</v>
      </c>
      <c r="D65" s="61" t="s">
        <v>42</v>
      </c>
      <c r="E65" s="133"/>
      <c r="F65" s="73" t="str">
        <f>F61</f>
        <v>Бюджет Криво-різької міської територіальної громади</v>
      </c>
      <c r="G65" s="67">
        <v>0</v>
      </c>
      <c r="H65" s="67">
        <v>0</v>
      </c>
      <c r="I65" s="67">
        <v>10000</v>
      </c>
      <c r="J65" s="71">
        <v>0</v>
      </c>
      <c r="K65" s="69">
        <v>35000</v>
      </c>
      <c r="L65" s="69">
        <v>18000</v>
      </c>
      <c r="M65" s="67">
        <f t="shared" si="11"/>
        <v>63000</v>
      </c>
      <c r="N65" s="132"/>
    </row>
    <row r="66" spans="1:24" ht="310.14999999999998" customHeight="1" x14ac:dyDescent="0.2">
      <c r="A66" s="106"/>
      <c r="B66" s="107"/>
      <c r="C66" s="30" t="s">
        <v>82</v>
      </c>
      <c r="D66" s="61">
        <v>2020</v>
      </c>
      <c r="E66" s="131"/>
      <c r="F66" s="73" t="str">
        <f>F62</f>
        <v>Бюджет Криво-різької міської територіальної громади</v>
      </c>
      <c r="G66" s="67">
        <v>0</v>
      </c>
      <c r="H66" s="67">
        <v>0</v>
      </c>
      <c r="I66" s="67">
        <v>0</v>
      </c>
      <c r="J66" s="71">
        <v>0</v>
      </c>
      <c r="K66" s="69">
        <v>0</v>
      </c>
      <c r="L66" s="69">
        <v>0</v>
      </c>
      <c r="M66" s="67">
        <f t="shared" si="11"/>
        <v>0</v>
      </c>
      <c r="N66" s="132"/>
    </row>
    <row r="67" spans="1:24" ht="103.9" customHeight="1" x14ac:dyDescent="0.2">
      <c r="A67" s="106"/>
      <c r="B67" s="107"/>
      <c r="C67" s="61" t="s">
        <v>50</v>
      </c>
      <c r="D67" s="61" t="s">
        <v>42</v>
      </c>
      <c r="E67" s="106" t="s">
        <v>132</v>
      </c>
      <c r="F67" s="73" t="str">
        <f>F66</f>
        <v>Бюджет Криво-різької міської територіальної громади</v>
      </c>
      <c r="G67" s="67">
        <v>30000</v>
      </c>
      <c r="H67" s="67">
        <v>30000</v>
      </c>
      <c r="I67" s="67">
        <v>30000</v>
      </c>
      <c r="J67" s="71">
        <v>0</v>
      </c>
      <c r="K67" s="71">
        <v>0</v>
      </c>
      <c r="L67" s="71">
        <v>0</v>
      </c>
      <c r="M67" s="67">
        <f t="shared" si="11"/>
        <v>90000</v>
      </c>
      <c r="N67" s="106" t="s">
        <v>41</v>
      </c>
    </row>
    <row r="68" spans="1:24" ht="103.15" customHeight="1" x14ac:dyDescent="0.2">
      <c r="A68" s="106"/>
      <c r="B68" s="107"/>
      <c r="C68" s="61" t="s">
        <v>51</v>
      </c>
      <c r="D68" s="61" t="s">
        <v>42</v>
      </c>
      <c r="E68" s="106"/>
      <c r="F68" s="73" t="str">
        <f>F66</f>
        <v>Бюджет Криво-різької міської територіальної громади</v>
      </c>
      <c r="G68" s="67">
        <v>2000</v>
      </c>
      <c r="H68" s="67">
        <v>2000</v>
      </c>
      <c r="I68" s="67">
        <v>2000</v>
      </c>
      <c r="J68" s="71">
        <v>1000</v>
      </c>
      <c r="K68" s="69">
        <f>J68*1.05</f>
        <v>1050</v>
      </c>
      <c r="L68" s="69">
        <f>K68*1.05</f>
        <v>1102.5</v>
      </c>
      <c r="M68" s="67">
        <f t="shared" si="11"/>
        <v>9152.5</v>
      </c>
      <c r="N68" s="106"/>
      <c r="X68" s="47" t="s">
        <v>9</v>
      </c>
    </row>
    <row r="69" spans="1:24" ht="178.5" customHeight="1" x14ac:dyDescent="0.2">
      <c r="A69" s="106"/>
      <c r="B69" s="107"/>
      <c r="C69" s="61" t="s">
        <v>52</v>
      </c>
      <c r="D69" s="61" t="s">
        <v>42</v>
      </c>
      <c r="E69" s="106"/>
      <c r="F69" s="73" t="str">
        <f>F68</f>
        <v>Бюджет Криво-різької міської територіальної громади</v>
      </c>
      <c r="G69" s="67">
        <v>14658.87</v>
      </c>
      <c r="H69" s="67">
        <v>37280.589999999997</v>
      </c>
      <c r="I69" s="67">
        <v>20963.5</v>
      </c>
      <c r="J69" s="67">
        <v>0</v>
      </c>
      <c r="K69" s="67">
        <v>0</v>
      </c>
      <c r="L69" s="67">
        <v>0</v>
      </c>
      <c r="M69" s="67">
        <f t="shared" si="11"/>
        <v>72902.959999999992</v>
      </c>
      <c r="N69" s="106"/>
    </row>
    <row r="70" spans="1:24" ht="214.5" customHeight="1" x14ac:dyDescent="0.2">
      <c r="A70" s="106"/>
      <c r="B70" s="136"/>
      <c r="C70" s="61" t="s">
        <v>53</v>
      </c>
      <c r="D70" s="61" t="s">
        <v>42</v>
      </c>
      <c r="E70" s="141" t="s">
        <v>133</v>
      </c>
      <c r="F70" s="73" t="str">
        <f>F69</f>
        <v>Бюджет Криво-різької міської територіальної громади</v>
      </c>
      <c r="G70" s="67">
        <v>62408.800000000003</v>
      </c>
      <c r="H70" s="67">
        <v>0</v>
      </c>
      <c r="I70" s="67">
        <v>6476</v>
      </c>
      <c r="J70" s="71">
        <f>7026.77+1000+1000</f>
        <v>9026.77</v>
      </c>
      <c r="K70" s="69">
        <v>15000</v>
      </c>
      <c r="L70" s="69">
        <v>5292</v>
      </c>
      <c r="M70" s="67">
        <f>G70+H70+I70+J70+K70+L70</f>
        <v>98203.57</v>
      </c>
      <c r="N70" s="106"/>
    </row>
    <row r="71" spans="1:24" ht="369" customHeight="1" x14ac:dyDescent="0.2">
      <c r="A71" s="106"/>
      <c r="B71" s="136"/>
      <c r="C71" s="61" t="s">
        <v>68</v>
      </c>
      <c r="D71" s="61" t="s">
        <v>42</v>
      </c>
      <c r="E71" s="142"/>
      <c r="F71" s="73" t="str">
        <f>F70</f>
        <v>Бюджет Криво-різької міської територіальної громади</v>
      </c>
      <c r="G71" s="67">
        <v>10520</v>
      </c>
      <c r="H71" s="67">
        <v>13000</v>
      </c>
      <c r="I71" s="67">
        <v>17000</v>
      </c>
      <c r="J71" s="31">
        <f>3000+267</f>
        <v>3267</v>
      </c>
      <c r="K71" s="69">
        <f>J71*1.05</f>
        <v>3430.3500000000004</v>
      </c>
      <c r="L71" s="69">
        <f>K71*1.05</f>
        <v>3601.8675000000007</v>
      </c>
      <c r="M71" s="67">
        <f t="shared" si="11"/>
        <v>50819.217499999999</v>
      </c>
      <c r="N71" s="106"/>
    </row>
    <row r="72" spans="1:24" ht="252.75" customHeight="1" x14ac:dyDescent="0.2">
      <c r="A72" s="106"/>
      <c r="B72" s="136"/>
      <c r="C72" s="61" t="s">
        <v>69</v>
      </c>
      <c r="D72" s="61" t="s">
        <v>42</v>
      </c>
      <c r="E72" s="95"/>
      <c r="F72" s="73" t="str">
        <f>F70</f>
        <v>Бюджет Криво-різької міської територіальної громади</v>
      </c>
      <c r="G72" s="67">
        <v>12398.84</v>
      </c>
      <c r="H72" s="67">
        <v>0</v>
      </c>
      <c r="I72" s="67">
        <v>0</v>
      </c>
      <c r="J72" s="71">
        <v>0</v>
      </c>
      <c r="K72" s="71">
        <v>0</v>
      </c>
      <c r="L72" s="71">
        <v>10000</v>
      </c>
      <c r="M72" s="67">
        <f t="shared" si="11"/>
        <v>22398.84</v>
      </c>
      <c r="N72" s="106"/>
    </row>
    <row r="73" spans="1:24" ht="132.75" customHeight="1" x14ac:dyDescent="0.2">
      <c r="A73" s="106"/>
      <c r="B73" s="136"/>
      <c r="C73" s="61" t="s">
        <v>62</v>
      </c>
      <c r="D73" s="61" t="s">
        <v>42</v>
      </c>
      <c r="E73" s="96"/>
      <c r="F73" s="73" t="str">
        <f>F72</f>
        <v>Бюджет Криво-різької міської територіальної громади</v>
      </c>
      <c r="G73" s="67">
        <v>2340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f>G73+H73+I73+J73+K73+L73</f>
        <v>2340</v>
      </c>
      <c r="N73" s="106"/>
    </row>
    <row r="74" spans="1:24" ht="107.45" customHeight="1" x14ac:dyDescent="0.2">
      <c r="A74" s="28"/>
      <c r="B74" s="45"/>
      <c r="C74" s="61" t="s">
        <v>102</v>
      </c>
      <c r="D74" s="61" t="s">
        <v>42</v>
      </c>
      <c r="E74" s="28"/>
      <c r="F74" s="73" t="str">
        <f>F73</f>
        <v>Бюджет Криво-різької міської територіальної громади</v>
      </c>
      <c r="G74" s="67">
        <v>0</v>
      </c>
      <c r="H74" s="67">
        <v>0</v>
      </c>
      <c r="I74" s="67">
        <v>0</v>
      </c>
      <c r="J74" s="71">
        <v>1000</v>
      </c>
      <c r="K74" s="69">
        <f>J74*1.05</f>
        <v>1050</v>
      </c>
      <c r="L74" s="69">
        <f>K74*1.05</f>
        <v>1102.5</v>
      </c>
      <c r="M74" s="67">
        <f t="shared" si="11"/>
        <v>3152.5</v>
      </c>
      <c r="N74" s="54"/>
    </row>
    <row r="75" spans="1:24" ht="109.15" customHeight="1" x14ac:dyDescent="0.2">
      <c r="A75" s="107" t="s">
        <v>7</v>
      </c>
      <c r="B75" s="107"/>
      <c r="C75" s="107"/>
      <c r="D75" s="107"/>
      <c r="E75" s="107"/>
      <c r="F75" s="73" t="str">
        <f>F74</f>
        <v>Бюджет Криво-різької міської територіальної громади</v>
      </c>
      <c r="G75" s="32">
        <f t="shared" ref="G75:M75" si="12">G57+G58+G59+G60+G61+G62+G63+G67+G69+G70+G71+G72+G73+G68+G65+G66+G74</f>
        <v>163196.50999999998</v>
      </c>
      <c r="H75" s="32">
        <f t="shared" si="12"/>
        <v>191515.59</v>
      </c>
      <c r="I75" s="32">
        <f t="shared" si="12"/>
        <v>173357.98</v>
      </c>
      <c r="J75" s="32">
        <f>J57+J58+J59+J60+J61+J62+J63+J67+J69+J70+J71+J72+J73+J68+J65+J66+J74</f>
        <v>51293.770000000004</v>
      </c>
      <c r="K75" s="32">
        <f>K57+K58+K59+K60+K61+K62+K63+K67+K69+K70+K71+K72+K73+K68+K65+K66+K74</f>
        <v>116030.35</v>
      </c>
      <c r="L75" s="32">
        <f t="shared" si="12"/>
        <v>80098.867499999993</v>
      </c>
      <c r="M75" s="32">
        <f t="shared" si="12"/>
        <v>775493.0675</v>
      </c>
      <c r="N75" s="54"/>
      <c r="Q75" s="53"/>
      <c r="R75" s="53"/>
    </row>
    <row r="76" spans="1:24" ht="360.75" customHeight="1" x14ac:dyDescent="0.2">
      <c r="A76" s="128">
        <v>5</v>
      </c>
      <c r="B76" s="128" t="s">
        <v>118</v>
      </c>
      <c r="C76" s="61" t="s">
        <v>37</v>
      </c>
      <c r="D76" s="61">
        <v>2017</v>
      </c>
      <c r="E76" s="130" t="s">
        <v>119</v>
      </c>
      <c r="F76" s="73" t="str">
        <f>F75</f>
        <v>Бюджет Криво-різької міської територіальної громади</v>
      </c>
      <c r="G76" s="67">
        <f>300-125.1</f>
        <v>174.9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87">
        <f>G76+H76+I76+J76+K76+L76</f>
        <v>174.9</v>
      </c>
      <c r="N76" s="123" t="s">
        <v>120</v>
      </c>
    </row>
    <row r="77" spans="1:24" ht="177.75" customHeight="1" x14ac:dyDescent="0.2">
      <c r="A77" s="139"/>
      <c r="B77" s="139"/>
      <c r="C77" s="137" t="s">
        <v>96</v>
      </c>
      <c r="D77" s="130" t="s">
        <v>22</v>
      </c>
      <c r="E77" s="133"/>
      <c r="F77" s="102" t="str">
        <f>F76</f>
        <v>Бюджет Криво-різької міської територіальної громади</v>
      </c>
      <c r="G77" s="100">
        <f>500-156.55</f>
        <v>343.45</v>
      </c>
      <c r="H77" s="100">
        <f>500-343.45+125.1</f>
        <v>281.64999999999998</v>
      </c>
      <c r="I77" s="100">
        <v>0</v>
      </c>
      <c r="J77" s="100">
        <v>0</v>
      </c>
      <c r="K77" s="100">
        <v>0</v>
      </c>
      <c r="L77" s="100">
        <v>0</v>
      </c>
      <c r="M77" s="126">
        <f>G77+H77+I77+J77+K77+L77</f>
        <v>625.09999999999991</v>
      </c>
      <c r="N77" s="124"/>
    </row>
    <row r="78" spans="1:24" ht="83.45" customHeight="1" x14ac:dyDescent="0.2">
      <c r="A78" s="125"/>
      <c r="B78" s="125"/>
      <c r="C78" s="138"/>
      <c r="D78" s="131"/>
      <c r="E78" s="131"/>
      <c r="F78" s="103"/>
      <c r="G78" s="101"/>
      <c r="H78" s="101"/>
      <c r="I78" s="101"/>
      <c r="J78" s="101"/>
      <c r="K78" s="101"/>
      <c r="L78" s="101"/>
      <c r="M78" s="127"/>
      <c r="N78" s="125"/>
    </row>
    <row r="79" spans="1:24" ht="108.6" customHeight="1" x14ac:dyDescent="0.2">
      <c r="A79" s="107" t="s">
        <v>7</v>
      </c>
      <c r="B79" s="107"/>
      <c r="C79" s="107"/>
      <c r="D79" s="107"/>
      <c r="E79" s="107"/>
      <c r="F79" s="66" t="str">
        <f>F77</f>
        <v>Бюджет Криво-різької міської територіальної громади</v>
      </c>
      <c r="G79" s="32">
        <f>G76+G77</f>
        <v>518.35</v>
      </c>
      <c r="H79" s="32">
        <f>H76+H77</f>
        <v>281.64999999999998</v>
      </c>
      <c r="I79" s="32">
        <f>I76+I77</f>
        <v>0</v>
      </c>
      <c r="J79" s="32">
        <f t="shared" ref="J79:L79" si="13">J76+J77</f>
        <v>0</v>
      </c>
      <c r="K79" s="32">
        <f t="shared" si="13"/>
        <v>0</v>
      </c>
      <c r="L79" s="32">
        <f t="shared" si="13"/>
        <v>0</v>
      </c>
      <c r="M79" s="88">
        <f>G79+H79+I79+J79+K79+L79</f>
        <v>800</v>
      </c>
      <c r="N79" s="10"/>
    </row>
    <row r="80" spans="1:24" ht="211.9" customHeight="1" x14ac:dyDescent="0.2">
      <c r="A80" s="61">
        <v>6</v>
      </c>
      <c r="B80" s="64" t="s">
        <v>94</v>
      </c>
      <c r="C80" s="61" t="s">
        <v>97</v>
      </c>
      <c r="D80" s="61" t="s">
        <v>42</v>
      </c>
      <c r="E80" s="61" t="s">
        <v>95</v>
      </c>
      <c r="F80" s="73" t="str">
        <f t="shared" ref="F80:F85" si="14">F79</f>
        <v>Бюджет Криво-різької міської територіальної громади</v>
      </c>
      <c r="G80" s="67">
        <v>1000</v>
      </c>
      <c r="H80" s="67">
        <v>1000</v>
      </c>
      <c r="I80" s="67">
        <v>1000</v>
      </c>
      <c r="J80" s="67">
        <v>0</v>
      </c>
      <c r="K80" s="67">
        <v>0</v>
      </c>
      <c r="L80" s="67">
        <v>0</v>
      </c>
      <c r="M80" s="87">
        <f>G80+H80+I80+J80+K80+L80</f>
        <v>3000</v>
      </c>
      <c r="N80" s="65" t="s">
        <v>44</v>
      </c>
    </row>
    <row r="81" spans="1:19" ht="241.5" customHeight="1" x14ac:dyDescent="0.2">
      <c r="A81" s="106"/>
      <c r="B81" s="107" t="s">
        <v>121</v>
      </c>
      <c r="C81" s="61" t="s">
        <v>38</v>
      </c>
      <c r="D81" s="61" t="s">
        <v>42</v>
      </c>
      <c r="E81" s="106" t="s">
        <v>122</v>
      </c>
      <c r="F81" s="73" t="str">
        <f t="shared" si="14"/>
        <v>Бюджет Криво-різької міської територіальної громади</v>
      </c>
      <c r="G81" s="67">
        <v>100</v>
      </c>
      <c r="H81" s="67">
        <v>0</v>
      </c>
      <c r="I81" s="67">
        <v>100</v>
      </c>
      <c r="J81" s="67">
        <v>69</v>
      </c>
      <c r="K81" s="67">
        <v>0</v>
      </c>
      <c r="L81" s="67">
        <v>0</v>
      </c>
      <c r="M81" s="87">
        <f>G81+H81+I81+J81+K81+L81</f>
        <v>269</v>
      </c>
      <c r="N81" s="132"/>
    </row>
    <row r="82" spans="1:19" ht="159" customHeight="1" x14ac:dyDescent="0.2">
      <c r="A82" s="106"/>
      <c r="B82" s="107"/>
      <c r="C82" s="61" t="s">
        <v>29</v>
      </c>
      <c r="D82" s="61" t="s">
        <v>42</v>
      </c>
      <c r="E82" s="106"/>
      <c r="F82" s="66" t="str">
        <f t="shared" si="14"/>
        <v>Бюджет Криво-різької міської територіальної громади</v>
      </c>
      <c r="G82" s="67">
        <v>0</v>
      </c>
      <c r="H82" s="67">
        <v>0</v>
      </c>
      <c r="I82" s="67">
        <v>3000</v>
      </c>
      <c r="J82" s="67">
        <f>414</f>
        <v>414</v>
      </c>
      <c r="K82" s="67">
        <v>0</v>
      </c>
      <c r="L82" s="67">
        <v>0</v>
      </c>
      <c r="M82" s="87">
        <f>G82+H82+I82+J82+K82+L82</f>
        <v>3414</v>
      </c>
      <c r="N82" s="132"/>
    </row>
    <row r="83" spans="1:19" ht="103.9" customHeight="1" x14ac:dyDescent="0.2">
      <c r="A83" s="106"/>
      <c r="B83" s="107"/>
      <c r="C83" s="61" t="s">
        <v>76</v>
      </c>
      <c r="D83" s="61" t="s">
        <v>42</v>
      </c>
      <c r="E83" s="106"/>
      <c r="F83" s="66" t="str">
        <f t="shared" si="14"/>
        <v>Бюджет Криво-різької міської територіальної громади</v>
      </c>
      <c r="G83" s="67">
        <v>0</v>
      </c>
      <c r="H83" s="67">
        <v>0</v>
      </c>
      <c r="I83" s="67">
        <v>0</v>
      </c>
      <c r="J83" s="67">
        <v>1000</v>
      </c>
      <c r="K83" s="67">
        <f>1980</f>
        <v>1980</v>
      </c>
      <c r="L83" s="67">
        <v>0</v>
      </c>
      <c r="M83" s="67">
        <f>G83+H83+I83+J83+K83+L83</f>
        <v>2980</v>
      </c>
      <c r="N83" s="132"/>
    </row>
    <row r="84" spans="1:19" ht="114.6" customHeight="1" x14ac:dyDescent="0.2">
      <c r="A84" s="107" t="s">
        <v>7</v>
      </c>
      <c r="B84" s="107"/>
      <c r="C84" s="107"/>
      <c r="D84" s="107"/>
      <c r="E84" s="107"/>
      <c r="F84" s="73" t="str">
        <f t="shared" si="14"/>
        <v>Бюджет Криво-різької міської територіальної громади</v>
      </c>
      <c r="G84" s="32">
        <f>G80+G81</f>
        <v>1100</v>
      </c>
      <c r="H84" s="32">
        <f>H80+H81</f>
        <v>1000</v>
      </c>
      <c r="I84" s="32">
        <f>I80+I81+I82</f>
        <v>4100</v>
      </c>
      <c r="J84" s="32">
        <f>J80+J81+J82+J83</f>
        <v>1483</v>
      </c>
      <c r="K84" s="32">
        <f>K83</f>
        <v>1980</v>
      </c>
      <c r="L84" s="32">
        <f>L80+L81+L82</f>
        <v>0</v>
      </c>
      <c r="M84" s="32">
        <f>M80+M81+M82+M83</f>
        <v>9663</v>
      </c>
      <c r="N84" s="41"/>
    </row>
    <row r="85" spans="1:19" ht="396.75" customHeight="1" x14ac:dyDescent="0.2">
      <c r="A85" s="130">
        <v>7</v>
      </c>
      <c r="B85" s="128" t="s">
        <v>124</v>
      </c>
      <c r="C85" s="130" t="s">
        <v>83</v>
      </c>
      <c r="D85" s="130">
        <v>2020</v>
      </c>
      <c r="E85" s="130" t="s">
        <v>123</v>
      </c>
      <c r="F85" s="102" t="str">
        <f t="shared" si="14"/>
        <v>Бюджет Криво-різької міської територіальної громади</v>
      </c>
      <c r="G85" s="100">
        <v>0</v>
      </c>
      <c r="H85" s="100">
        <v>0</v>
      </c>
      <c r="I85" s="100">
        <v>0</v>
      </c>
      <c r="J85" s="100">
        <v>300</v>
      </c>
      <c r="K85" s="100">
        <v>600</v>
      </c>
      <c r="L85" s="100">
        <v>0</v>
      </c>
      <c r="M85" s="126">
        <f>G85+H85+I85+J85+K85+L85</f>
        <v>900</v>
      </c>
      <c r="N85" s="98"/>
    </row>
    <row r="86" spans="1:19" ht="67.5" customHeight="1" x14ac:dyDescent="0.3">
      <c r="A86" s="131"/>
      <c r="B86" s="129"/>
      <c r="C86" s="131"/>
      <c r="D86" s="131"/>
      <c r="E86" s="131"/>
      <c r="F86" s="103"/>
      <c r="G86" s="101"/>
      <c r="H86" s="101"/>
      <c r="I86" s="101"/>
      <c r="J86" s="101"/>
      <c r="K86" s="101"/>
      <c r="L86" s="101"/>
      <c r="M86" s="127"/>
      <c r="N86" s="99"/>
      <c r="Q86" s="55">
        <f>297762.43+16000.8</f>
        <v>313763.23</v>
      </c>
    </row>
    <row r="87" spans="1:19" ht="26.25" customHeight="1" x14ac:dyDescent="0.3">
      <c r="A87" s="107" t="s">
        <v>13</v>
      </c>
      <c r="B87" s="107"/>
      <c r="C87" s="107"/>
      <c r="D87" s="107"/>
      <c r="E87" s="107"/>
      <c r="F87" s="76" t="s">
        <v>7</v>
      </c>
      <c r="G87" s="32">
        <f>G88+G89+G90+G93+G91</f>
        <v>263066.68</v>
      </c>
      <c r="H87" s="32">
        <f>H88+H89+H90+H93+H91</f>
        <v>337587.24</v>
      </c>
      <c r="I87" s="32">
        <f>I88+I89+I90+I93+I91</f>
        <v>353688.14999999997</v>
      </c>
      <c r="J87" s="32">
        <f>J88+J89++J91</f>
        <v>327030.23</v>
      </c>
      <c r="K87" s="32">
        <f>K88+K89+K91</f>
        <v>446490.5</v>
      </c>
      <c r="L87" s="32">
        <f>L88+L89++L91</f>
        <v>428939.86749999999</v>
      </c>
      <c r="M87" s="88">
        <f>M88+M89+M90+M91+M93</f>
        <v>2156802.6675</v>
      </c>
      <c r="N87" s="132"/>
      <c r="P87" s="53">
        <f>J87+K87+L87</f>
        <v>1202460.5974999999</v>
      </c>
      <c r="Q87" s="56">
        <f>2164016+16000.8</f>
        <v>2180016.7999999998</v>
      </c>
      <c r="R87" s="53"/>
    </row>
    <row r="88" spans="1:19" ht="124.15" customHeight="1" x14ac:dyDescent="0.3">
      <c r="A88" s="107"/>
      <c r="B88" s="107"/>
      <c r="C88" s="107"/>
      <c r="D88" s="107"/>
      <c r="E88" s="107"/>
      <c r="F88" s="76" t="str">
        <f>F85</f>
        <v>Бюджет Криво-різької міської територіальної громади</v>
      </c>
      <c r="G88" s="32">
        <f>G29+G47+G56+G75+G79+G84+G85</f>
        <v>260316.68</v>
      </c>
      <c r="H88" s="32">
        <f t="shared" ref="H88:M88" si="15">H29+H47+H56+H75+H79+H84+H85</f>
        <v>332587.24</v>
      </c>
      <c r="I88" s="32">
        <f t="shared" si="15"/>
        <v>348998.98</v>
      </c>
      <c r="J88" s="32">
        <f t="shared" si="15"/>
        <v>326280.23</v>
      </c>
      <c r="K88" s="32">
        <f t="shared" si="15"/>
        <v>444450.5</v>
      </c>
      <c r="L88" s="32">
        <f t="shared" si="15"/>
        <v>428509.86749999999</v>
      </c>
      <c r="M88" s="32">
        <f t="shared" si="15"/>
        <v>2141143.4975000001</v>
      </c>
      <c r="N88" s="132"/>
      <c r="P88" s="56">
        <f>2149856.83+16000.8</f>
        <v>2165857.63</v>
      </c>
      <c r="Q88" s="56">
        <f>297012.43+16000.8</f>
        <v>313013.23</v>
      </c>
      <c r="R88" s="91">
        <f>444510.5+1980</f>
        <v>446490.5</v>
      </c>
      <c r="S88" s="92">
        <f>442470.5+1980</f>
        <v>444450.5</v>
      </c>
    </row>
    <row r="89" spans="1:19" ht="52.9" customHeight="1" x14ac:dyDescent="0.3">
      <c r="A89" s="107"/>
      <c r="B89" s="107"/>
      <c r="C89" s="107"/>
      <c r="D89" s="107"/>
      <c r="E89" s="107"/>
      <c r="F89" s="77" t="s">
        <v>14</v>
      </c>
      <c r="G89" s="75">
        <f t="shared" ref="G89:L89" si="16">G30+G48</f>
        <v>700</v>
      </c>
      <c r="H89" s="75">
        <f t="shared" si="16"/>
        <v>800</v>
      </c>
      <c r="I89" s="75">
        <f t="shared" si="16"/>
        <v>900</v>
      </c>
      <c r="J89" s="75">
        <f t="shared" si="16"/>
        <v>750</v>
      </c>
      <c r="K89" s="75">
        <f t="shared" si="16"/>
        <v>2040</v>
      </c>
      <c r="L89" s="75">
        <f t="shared" si="16"/>
        <v>430</v>
      </c>
      <c r="M89" s="32">
        <f>SUM(G89:L89)</f>
        <v>5620</v>
      </c>
      <c r="N89" s="132"/>
      <c r="R89" s="93">
        <f>2154822.67+1980</f>
        <v>2156802.67</v>
      </c>
      <c r="S89" s="94">
        <f>2139163.5+1980</f>
        <v>2141143.5</v>
      </c>
    </row>
    <row r="90" spans="1:19" ht="312.60000000000002" customHeight="1" x14ac:dyDescent="0.2">
      <c r="A90" s="107"/>
      <c r="B90" s="107"/>
      <c r="C90" s="107"/>
      <c r="D90" s="107"/>
      <c r="E90" s="107"/>
      <c r="F90" s="89" t="s">
        <v>131</v>
      </c>
      <c r="G90" s="46">
        <f t="shared" ref="G90:M90" si="17">G31</f>
        <v>2000</v>
      </c>
      <c r="H90" s="46">
        <f t="shared" si="17"/>
        <v>2000</v>
      </c>
      <c r="I90" s="46">
        <f t="shared" si="17"/>
        <v>3290</v>
      </c>
      <c r="J90" s="46" t="str">
        <f t="shared" si="17"/>
        <v>*</v>
      </c>
      <c r="K90" s="46" t="str">
        <f t="shared" si="17"/>
        <v>*</v>
      </c>
      <c r="L90" s="46" t="str">
        <f t="shared" si="17"/>
        <v>*</v>
      </c>
      <c r="M90" s="46">
        <f t="shared" si="17"/>
        <v>7290</v>
      </c>
      <c r="N90" s="132"/>
    </row>
    <row r="91" spans="1:19" ht="290.25" customHeight="1" x14ac:dyDescent="0.2">
      <c r="A91" s="107"/>
      <c r="B91" s="107"/>
      <c r="C91" s="107"/>
      <c r="D91" s="107"/>
      <c r="E91" s="107"/>
      <c r="F91" s="149" t="s">
        <v>134</v>
      </c>
      <c r="G91" s="134">
        <f>G49</f>
        <v>0</v>
      </c>
      <c r="H91" s="134">
        <f>H49</f>
        <v>2000</v>
      </c>
      <c r="I91" s="134">
        <f>I49</f>
        <v>0</v>
      </c>
      <c r="J91" s="134">
        <v>0</v>
      </c>
      <c r="K91" s="134">
        <v>0</v>
      </c>
      <c r="L91" s="134">
        <v>0</v>
      </c>
      <c r="M91" s="134">
        <f>M49</f>
        <v>2000</v>
      </c>
      <c r="N91" s="132"/>
    </row>
    <row r="92" spans="1:19" ht="99.6" customHeight="1" x14ac:dyDescent="0.2">
      <c r="A92" s="107"/>
      <c r="B92" s="107"/>
      <c r="C92" s="107"/>
      <c r="D92" s="107"/>
      <c r="E92" s="107"/>
      <c r="F92" s="149"/>
      <c r="G92" s="134"/>
      <c r="H92" s="134"/>
      <c r="I92" s="134"/>
      <c r="J92" s="134"/>
      <c r="K92" s="134"/>
      <c r="L92" s="134"/>
      <c r="M92" s="134"/>
      <c r="N92" s="132"/>
    </row>
    <row r="93" spans="1:19" ht="159" customHeight="1" x14ac:dyDescent="0.2">
      <c r="A93" s="107"/>
      <c r="B93" s="107"/>
      <c r="C93" s="107"/>
      <c r="D93" s="107"/>
      <c r="E93" s="107"/>
      <c r="F93" s="74" t="s">
        <v>113</v>
      </c>
      <c r="G93" s="83">
        <f t="shared" ref="G93:M93" si="18">G32</f>
        <v>50</v>
      </c>
      <c r="H93" s="83">
        <f t="shared" si="18"/>
        <v>200</v>
      </c>
      <c r="I93" s="83">
        <f t="shared" si="18"/>
        <v>499.17</v>
      </c>
      <c r="J93" s="83" t="str">
        <f t="shared" si="18"/>
        <v>*</v>
      </c>
      <c r="K93" s="83" t="str">
        <f t="shared" si="18"/>
        <v>*</v>
      </c>
      <c r="L93" s="83" t="str">
        <f t="shared" si="18"/>
        <v>*</v>
      </c>
      <c r="M93" s="75">
        <f t="shared" si="18"/>
        <v>749.17000000000007</v>
      </c>
      <c r="N93" s="132"/>
    </row>
    <row r="94" spans="1:19" ht="365.25" customHeight="1" x14ac:dyDescent="0.2">
      <c r="A94" s="107"/>
      <c r="B94" s="107"/>
      <c r="C94" s="107"/>
      <c r="D94" s="107"/>
      <c r="E94" s="107"/>
      <c r="F94" s="74" t="s">
        <v>114</v>
      </c>
      <c r="G94" s="83"/>
      <c r="H94" s="83"/>
      <c r="I94" s="83"/>
      <c r="J94" s="83"/>
      <c r="K94" s="83"/>
      <c r="L94" s="83"/>
      <c r="M94" s="83"/>
      <c r="N94" s="41"/>
    </row>
    <row r="95" spans="1:19" ht="15" customHeight="1" x14ac:dyDescent="0.2">
      <c r="A95" s="38"/>
      <c r="B95" s="38"/>
      <c r="C95" s="38"/>
      <c r="D95" s="38"/>
      <c r="E95" s="38"/>
      <c r="F95" s="34"/>
      <c r="G95" s="35"/>
      <c r="H95" s="35"/>
      <c r="I95" s="35"/>
      <c r="J95" s="35"/>
      <c r="K95" s="35"/>
      <c r="L95" s="35"/>
      <c r="M95" s="35"/>
      <c r="N95" s="36"/>
    </row>
    <row r="96" spans="1:19" ht="26.25" x14ac:dyDescent="0.2">
      <c r="A96" s="121" t="s">
        <v>75</v>
      </c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</row>
    <row r="97" spans="1:16" ht="194.25" customHeight="1" x14ac:dyDescent="0.55000000000000004">
      <c r="A97" s="122" t="s">
        <v>128</v>
      </c>
      <c r="B97" s="119"/>
      <c r="C97" s="119"/>
      <c r="D97" s="119"/>
      <c r="E97" s="119"/>
      <c r="F97" s="119"/>
      <c r="G97" s="119" t="s">
        <v>129</v>
      </c>
      <c r="H97" s="120"/>
      <c r="I97" s="120"/>
      <c r="J97" s="120"/>
      <c r="K97" s="120"/>
      <c r="L97" s="120"/>
      <c r="M97" s="120"/>
      <c r="N97" s="120"/>
    </row>
    <row r="98" spans="1:16" ht="33.75" customHeight="1" x14ac:dyDescent="0.55000000000000004">
      <c r="A98" s="119"/>
      <c r="B98" s="119"/>
      <c r="C98" s="119"/>
      <c r="D98" s="119"/>
      <c r="E98" s="119"/>
      <c r="F98" s="119"/>
      <c r="G98" s="39"/>
      <c r="H98" s="57"/>
      <c r="I98" s="57"/>
      <c r="J98" s="57"/>
      <c r="K98" s="57"/>
      <c r="L98" s="57"/>
      <c r="M98" s="57"/>
      <c r="N98" s="57"/>
    </row>
    <row r="99" spans="1:16" ht="30.75" customHeight="1" x14ac:dyDescent="0.45">
      <c r="A99" s="5"/>
      <c r="B99" s="6"/>
      <c r="C99" s="6"/>
      <c r="D99" s="6"/>
      <c r="E99" s="58"/>
      <c r="F99" s="58" t="s">
        <v>6</v>
      </c>
      <c r="G99" s="7" t="s">
        <v>12</v>
      </c>
      <c r="H99" s="7"/>
      <c r="I99" s="7"/>
      <c r="J99" s="7"/>
      <c r="K99" s="7"/>
      <c r="L99" s="7"/>
      <c r="M99" s="7"/>
      <c r="N99" s="7"/>
      <c r="O99" s="7"/>
      <c r="P99" s="7"/>
    </row>
    <row r="102" spans="1:16" ht="13.5" thickBot="1" x14ac:dyDescent="0.25"/>
    <row r="103" spans="1:16" ht="16.5" thickBot="1" x14ac:dyDescent="0.25">
      <c r="D103" s="78"/>
      <c r="E103" s="40"/>
      <c r="F103" s="40"/>
      <c r="G103" s="40"/>
      <c r="H103" s="53"/>
    </row>
    <row r="104" spans="1:16" ht="16.5" thickBot="1" x14ac:dyDescent="0.25">
      <c r="D104" s="79"/>
      <c r="E104" s="80"/>
      <c r="F104" s="80"/>
      <c r="G104" s="80"/>
      <c r="H104" s="53"/>
    </row>
    <row r="105" spans="1:16" ht="16.5" thickBot="1" x14ac:dyDescent="0.25">
      <c r="D105" s="81"/>
      <c r="E105" s="82"/>
      <c r="F105" s="82"/>
      <c r="G105" s="82"/>
      <c r="H105" s="53"/>
    </row>
    <row r="108" spans="1:16" x14ac:dyDescent="0.2">
      <c r="H108" s="53"/>
    </row>
    <row r="109" spans="1:16" x14ac:dyDescent="0.2">
      <c r="H109" s="53"/>
    </row>
    <row r="110" spans="1:16" x14ac:dyDescent="0.2">
      <c r="H110" s="53"/>
    </row>
    <row r="114" spans="5:7" x14ac:dyDescent="0.2">
      <c r="E114" s="53"/>
      <c r="F114" s="53"/>
      <c r="G114" s="53"/>
    </row>
    <row r="115" spans="5:7" x14ac:dyDescent="0.2">
      <c r="E115" s="53"/>
      <c r="F115" s="53"/>
      <c r="G115" s="53"/>
    </row>
    <row r="116" spans="5:7" x14ac:dyDescent="0.2">
      <c r="E116" s="53"/>
      <c r="F116" s="53"/>
      <c r="G116" s="53"/>
    </row>
    <row r="117" spans="5:7" x14ac:dyDescent="0.2">
      <c r="E117" s="53"/>
      <c r="F117" s="53"/>
      <c r="G117" s="53"/>
    </row>
  </sheetData>
  <mergeCells count="154">
    <mergeCell ref="N38:N43"/>
    <mergeCell ref="N58:N63"/>
    <mergeCell ref="N67:N69"/>
    <mergeCell ref="N64:N66"/>
    <mergeCell ref="N70:N73"/>
    <mergeCell ref="N44:N46"/>
    <mergeCell ref="N47:N49"/>
    <mergeCell ref="N27:N28"/>
    <mergeCell ref="A87:E93"/>
    <mergeCell ref="N87:N93"/>
    <mergeCell ref="F91:F92"/>
    <mergeCell ref="G91:G92"/>
    <mergeCell ref="H91:H92"/>
    <mergeCell ref="I91:I92"/>
    <mergeCell ref="E38:E43"/>
    <mergeCell ref="B38:B43"/>
    <mergeCell ref="D85:D86"/>
    <mergeCell ref="A85:A86"/>
    <mergeCell ref="A81:A83"/>
    <mergeCell ref="B81:B83"/>
    <mergeCell ref="E81:E83"/>
    <mergeCell ref="E67:E69"/>
    <mergeCell ref="A75:E75"/>
    <mergeCell ref="D77:D78"/>
    <mergeCell ref="N20:N22"/>
    <mergeCell ref="N23:N26"/>
    <mergeCell ref="N29:N32"/>
    <mergeCell ref="N34:N37"/>
    <mergeCell ref="N51:N55"/>
    <mergeCell ref="B51:B55"/>
    <mergeCell ref="A51:A55"/>
    <mergeCell ref="E51:E55"/>
    <mergeCell ref="M77:M78"/>
    <mergeCell ref="L77:L78"/>
    <mergeCell ref="K77:K78"/>
    <mergeCell ref="J77:J78"/>
    <mergeCell ref="I77:I78"/>
    <mergeCell ref="H77:H78"/>
    <mergeCell ref="A70:A73"/>
    <mergeCell ref="K23:K25"/>
    <mergeCell ref="L20:L21"/>
    <mergeCell ref="M20:M21"/>
    <mergeCell ref="A38:A43"/>
    <mergeCell ref="I34:I35"/>
    <mergeCell ref="J34:J35"/>
    <mergeCell ref="E34:E37"/>
    <mergeCell ref="A34:A37"/>
    <mergeCell ref="B34:B37"/>
    <mergeCell ref="H20:H21"/>
    <mergeCell ref="I20:I21"/>
    <mergeCell ref="J20:J21"/>
    <mergeCell ref="E20:E26"/>
    <mergeCell ref="E27:E28"/>
    <mergeCell ref="L34:L35"/>
    <mergeCell ref="M34:M35"/>
    <mergeCell ref="E64:E66"/>
    <mergeCell ref="A27:A28"/>
    <mergeCell ref="J23:J25"/>
    <mergeCell ref="G34:G35"/>
    <mergeCell ref="D34:D35"/>
    <mergeCell ref="A20:A26"/>
    <mergeCell ref="H34:H35"/>
    <mergeCell ref="D40:D41"/>
    <mergeCell ref="C38:C39"/>
    <mergeCell ref="C40:C41"/>
    <mergeCell ref="B58:B63"/>
    <mergeCell ref="A58:A63"/>
    <mergeCell ref="E58:E63"/>
    <mergeCell ref="B64:B69"/>
    <mergeCell ref="A44:A46"/>
    <mergeCell ref="B44:B46"/>
    <mergeCell ref="K34:K35"/>
    <mergeCell ref="F34:F35"/>
    <mergeCell ref="B70:B73"/>
    <mergeCell ref="E44:E46"/>
    <mergeCell ref="B27:B28"/>
    <mergeCell ref="C77:C78"/>
    <mergeCell ref="A76:A78"/>
    <mergeCell ref="B76:B78"/>
    <mergeCell ref="A56:E56"/>
    <mergeCell ref="A33:E33"/>
    <mergeCell ref="A29:E32"/>
    <mergeCell ref="A64:A69"/>
    <mergeCell ref="E70:E71"/>
    <mergeCell ref="G97:N97"/>
    <mergeCell ref="A96:N96"/>
    <mergeCell ref="A98:F98"/>
    <mergeCell ref="A97:F97"/>
    <mergeCell ref="N76:N78"/>
    <mergeCell ref="L85:L86"/>
    <mergeCell ref="M85:M86"/>
    <mergeCell ref="A84:E84"/>
    <mergeCell ref="G85:G86"/>
    <mergeCell ref="H85:H86"/>
    <mergeCell ref="B85:B86"/>
    <mergeCell ref="C85:C86"/>
    <mergeCell ref="N81:N83"/>
    <mergeCell ref="F85:F86"/>
    <mergeCell ref="E76:E78"/>
    <mergeCell ref="J91:J92"/>
    <mergeCell ref="K91:K92"/>
    <mergeCell ref="L91:L92"/>
    <mergeCell ref="M91:M92"/>
    <mergeCell ref="A94:E94"/>
    <mergeCell ref="A79:E79"/>
    <mergeCell ref="E85:E86"/>
    <mergeCell ref="M1:N1"/>
    <mergeCell ref="F7:F10"/>
    <mergeCell ref="G7:M8"/>
    <mergeCell ref="N7:N10"/>
    <mergeCell ref="G23:G25"/>
    <mergeCell ref="H23:H25"/>
    <mergeCell ref="I23:I25"/>
    <mergeCell ref="M23:M25"/>
    <mergeCell ref="M2:N2"/>
    <mergeCell ref="G9:G10"/>
    <mergeCell ref="A4:N5"/>
    <mergeCell ref="A7:A10"/>
    <mergeCell ref="B7:B10"/>
    <mergeCell ref="E12:E17"/>
    <mergeCell ref="G18:N18"/>
    <mergeCell ref="L23:L25"/>
    <mergeCell ref="C23:C25"/>
    <mergeCell ref="A12:A17"/>
    <mergeCell ref="C20:C22"/>
    <mergeCell ref="B12:B17"/>
    <mergeCell ref="B20:B26"/>
    <mergeCell ref="M9:M10"/>
    <mergeCell ref="C7:C10"/>
    <mergeCell ref="F20:F21"/>
    <mergeCell ref="M3:N3"/>
    <mergeCell ref="N85:N86"/>
    <mergeCell ref="G77:G78"/>
    <mergeCell ref="F77:F78"/>
    <mergeCell ref="D7:D10"/>
    <mergeCell ref="E7:E10"/>
    <mergeCell ref="H9:H10"/>
    <mergeCell ref="I9:I10"/>
    <mergeCell ref="F23:F25"/>
    <mergeCell ref="J9:J10"/>
    <mergeCell ref="L9:L10"/>
    <mergeCell ref="A50:E50"/>
    <mergeCell ref="A47:E49"/>
    <mergeCell ref="N12:N17"/>
    <mergeCell ref="C14:C15"/>
    <mergeCell ref="D20:D22"/>
    <mergeCell ref="D23:D25"/>
    <mergeCell ref="K20:K21"/>
    <mergeCell ref="I85:I86"/>
    <mergeCell ref="J85:J86"/>
    <mergeCell ref="K85:K86"/>
    <mergeCell ref="C34:C35"/>
    <mergeCell ref="K9:K10"/>
    <mergeCell ref="G20:G21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2" fitToHeight="0" orientation="landscape" r:id="rId1"/>
  <headerFooter differentFirst="1" alignWithMargins="0">
    <oddHeader>&amp;C&amp;"Times New Roman,обычный"&amp;20&amp;P</oddHeader>
  </headerFooter>
  <rowBreaks count="11" manualBreakCount="11">
    <brk id="17" min="6" max="13" man="1"/>
    <brk id="26" min="6" max="13" man="1"/>
    <brk id="32" min="6" max="13" man="1"/>
    <brk id="37" min="6" max="13" man="1"/>
    <brk id="43" min="6" max="13" man="1"/>
    <brk id="49" max="13" man="1"/>
    <brk id="57" max="13" man="1"/>
    <brk id="63" max="13" man="1"/>
    <brk id="69" max="13" man="1"/>
    <brk id="73" max="13" man="1"/>
    <brk id="80" min="6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50"/>
      <c r="B1" s="153" t="s">
        <v>18</v>
      </c>
      <c r="C1" s="156" t="s">
        <v>19</v>
      </c>
      <c r="D1" s="157"/>
      <c r="E1" s="158"/>
      <c r="F1" s="153"/>
      <c r="G1" s="14"/>
    </row>
    <row r="2" spans="1:10" ht="15.75" thickBot="1" x14ac:dyDescent="0.25">
      <c r="A2" s="151"/>
      <c r="B2" s="154"/>
      <c r="C2" s="159"/>
      <c r="D2" s="160"/>
      <c r="E2" s="161"/>
      <c r="F2" s="154"/>
      <c r="G2" s="15"/>
    </row>
    <row r="3" spans="1:10" ht="30" x14ac:dyDescent="0.2">
      <c r="A3" s="151"/>
      <c r="B3" s="154"/>
      <c r="C3" s="162">
        <v>2017</v>
      </c>
      <c r="D3" s="162">
        <v>2018</v>
      </c>
      <c r="E3" s="162">
        <v>2019</v>
      </c>
      <c r="F3" s="15" t="s">
        <v>21</v>
      </c>
      <c r="G3" s="15" t="s">
        <v>20</v>
      </c>
    </row>
    <row r="4" spans="1:10" ht="15.75" thickBot="1" x14ac:dyDescent="0.25">
      <c r="A4" s="152"/>
      <c r="B4" s="155"/>
      <c r="C4" s="163"/>
      <c r="D4" s="163"/>
      <c r="E4" s="163"/>
      <c r="F4" s="17" t="s">
        <v>22</v>
      </c>
      <c r="G4" s="16"/>
    </row>
    <row r="5" spans="1:10" ht="48" thickBot="1" x14ac:dyDescent="0.25">
      <c r="A5" s="18" t="s">
        <v>23</v>
      </c>
      <c r="B5" s="19" t="s">
        <v>24</v>
      </c>
      <c r="C5" s="19">
        <v>0</v>
      </c>
      <c r="D5" s="19">
        <v>2000</v>
      </c>
      <c r="E5" s="19">
        <v>0</v>
      </c>
      <c r="F5" s="21">
        <v>2000</v>
      </c>
      <c r="G5" s="19">
        <v>0</v>
      </c>
    </row>
    <row r="6" spans="1:10" ht="48" thickBot="1" x14ac:dyDescent="0.25">
      <c r="A6" s="18" t="s">
        <v>25</v>
      </c>
      <c r="B6" s="21">
        <v>6450</v>
      </c>
      <c r="C6" s="21">
        <v>2050</v>
      </c>
      <c r="D6" s="19">
        <v>2200</v>
      </c>
      <c r="E6" s="19">
        <v>2200</v>
      </c>
      <c r="F6" s="19">
        <v>4250</v>
      </c>
      <c r="G6" s="19">
        <v>2200</v>
      </c>
    </row>
    <row r="7" spans="1:10" ht="32.25" thickBot="1" x14ac:dyDescent="0.25">
      <c r="A7" s="25" t="s">
        <v>2</v>
      </c>
      <c r="B7" s="26" t="s">
        <v>26</v>
      </c>
      <c r="C7" s="27">
        <v>369616.68</v>
      </c>
      <c r="D7" s="27">
        <v>333587.24</v>
      </c>
      <c r="E7" s="26">
        <v>307345.69</v>
      </c>
      <c r="F7" s="27">
        <f>C7+D7</f>
        <v>703203.91999999993</v>
      </c>
      <c r="G7" s="26">
        <f>E7</f>
        <v>307345.69</v>
      </c>
      <c r="J7">
        <f>F7+G7</f>
        <v>1010549.6099999999</v>
      </c>
    </row>
    <row r="8" spans="1:10" ht="32.25" thickBot="1" x14ac:dyDescent="0.25">
      <c r="A8" s="18" t="s">
        <v>27</v>
      </c>
      <c r="B8" s="21">
        <v>2400</v>
      </c>
      <c r="C8" s="19">
        <v>700</v>
      </c>
      <c r="D8" s="19">
        <v>800</v>
      </c>
      <c r="E8" s="19">
        <v>900</v>
      </c>
      <c r="F8" s="19">
        <v>1500</v>
      </c>
      <c r="G8" s="19">
        <v>900</v>
      </c>
    </row>
    <row r="9" spans="1:10" ht="16.5" thickBot="1" x14ac:dyDescent="0.25">
      <c r="A9" s="22" t="s">
        <v>7</v>
      </c>
      <c r="B9" s="23" t="s">
        <v>28</v>
      </c>
      <c r="C9" s="23">
        <f>SUM(C5:C8)</f>
        <v>372366.68</v>
      </c>
      <c r="D9" s="23">
        <f>SUM(D5:D8)</f>
        <v>338587.24</v>
      </c>
      <c r="E9" s="23">
        <f>SUM(E5:E8)</f>
        <v>310445.69</v>
      </c>
      <c r="F9" s="24">
        <f>SUM(F5:F8)</f>
        <v>710953.91999999993</v>
      </c>
      <c r="G9" s="23">
        <f>SUM(G5:G8)</f>
        <v>310445.69</v>
      </c>
      <c r="J9" s="20">
        <f>F9+G9</f>
        <v>1021399.6099999999</v>
      </c>
    </row>
    <row r="13" spans="1:10" x14ac:dyDescent="0.2">
      <c r="F13" s="20"/>
    </row>
    <row r="14" spans="1:10" x14ac:dyDescent="0.2">
      <c r="F14" s="20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2021-03-31T11:25:10Z</cp:lastPrinted>
  <dcterms:created xsi:type="dcterms:W3CDTF">2015-09-18T08:05:20Z</dcterms:created>
  <dcterms:modified xsi:type="dcterms:W3CDTF">2021-04-29T07:28:51Z</dcterms:modified>
</cp:coreProperties>
</file>