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galny301_2\Desktop\XXXIV сесія_грудень 2022\Проєкти рішень_ХХХIV сесія\Департамент розвитку інфраструктури міста\Рішення\"/>
    </mc:Choice>
  </mc:AlternateContent>
  <bookViews>
    <workbookView xWindow="0" yWindow="0" windowWidth="19410" windowHeight="9195" activeTab="1"/>
  </bookViews>
  <sheets>
    <sheet name="Лист3" sheetId="3" r:id="rId1"/>
    <sheet name="Лист1" sheetId="6" r:id="rId2"/>
  </sheets>
  <definedNames>
    <definedName name="_xlnm.Print_Titles" localSheetId="1">Лист1!$19:$20</definedName>
    <definedName name="_xlnm.Print_Area" localSheetId="1">Лист1!$A$1:$P$118</definedName>
  </definedNames>
  <calcPr calcId="162913"/>
</workbook>
</file>

<file path=xl/calcChain.xml><?xml version="1.0" encoding="utf-8"?>
<calcChain xmlns="http://schemas.openxmlformats.org/spreadsheetml/2006/main">
  <c r="M29" i="6" l="1"/>
  <c r="M110" i="6" l="1"/>
  <c r="G52" i="6"/>
  <c r="G110" i="6" s="1"/>
  <c r="H31" i="6"/>
  <c r="I31" i="6"/>
  <c r="J31" i="6"/>
  <c r="K31" i="6"/>
  <c r="L31" i="6"/>
  <c r="M31" i="6"/>
  <c r="G31" i="6"/>
  <c r="N31" i="6" l="1"/>
  <c r="N18" i="6"/>
  <c r="L114" i="6" l="1"/>
  <c r="K114" i="6"/>
  <c r="J114" i="6"/>
  <c r="I114" i="6"/>
  <c r="H114" i="6"/>
  <c r="G114" i="6"/>
  <c r="M91" i="6"/>
  <c r="M114" i="6" s="1"/>
  <c r="N80" i="6"/>
  <c r="N91" i="6"/>
  <c r="N114" i="6" s="1"/>
  <c r="L81" i="6" l="1"/>
  <c r="M50" i="6" l="1"/>
  <c r="N103" i="6" l="1"/>
  <c r="M102" i="6"/>
  <c r="N99" i="6"/>
  <c r="N97" i="6"/>
  <c r="M96" i="6"/>
  <c r="N89" i="6"/>
  <c r="N87" i="6"/>
  <c r="N83" i="6"/>
  <c r="N78" i="6"/>
  <c r="N76" i="6"/>
  <c r="N74" i="6"/>
  <c r="N72" i="6"/>
  <c r="N71" i="6"/>
  <c r="N69" i="6"/>
  <c r="N67" i="6"/>
  <c r="N66" i="6"/>
  <c r="N64" i="6"/>
  <c r="N63" i="6"/>
  <c r="N62" i="6"/>
  <c r="M60" i="6"/>
  <c r="N59" i="6"/>
  <c r="N58" i="6"/>
  <c r="N57" i="6"/>
  <c r="N56" i="6"/>
  <c r="N55" i="6"/>
  <c r="N54" i="6"/>
  <c r="M51" i="6"/>
  <c r="N49" i="6"/>
  <c r="N48" i="6"/>
  <c r="N47" i="6"/>
  <c r="N45" i="6"/>
  <c r="N41" i="6"/>
  <c r="N39" i="6"/>
  <c r="N38" i="6"/>
  <c r="N35" i="6"/>
  <c r="M30" i="6"/>
  <c r="N27" i="6"/>
  <c r="N28" i="6"/>
  <c r="N26" i="6"/>
  <c r="N22" i="6"/>
  <c r="N13" i="6"/>
  <c r="N15" i="6"/>
  <c r="N16" i="6"/>
  <c r="N17" i="6"/>
  <c r="M108" i="6" l="1"/>
  <c r="M68" i="6"/>
  <c r="M90" i="6" s="1"/>
  <c r="M107" i="6" s="1"/>
  <c r="M109" i="6"/>
  <c r="M106" i="6" l="1"/>
  <c r="L86" i="6"/>
  <c r="N86" i="6" s="1"/>
  <c r="N81" i="6"/>
  <c r="L68" i="6"/>
  <c r="B17" i="3" l="1"/>
  <c r="B19" i="3"/>
  <c r="B18" i="3"/>
  <c r="H90" i="6" l="1"/>
  <c r="L75" i="6" l="1"/>
  <c r="N75" i="6" s="1"/>
  <c r="K88" i="6" l="1"/>
  <c r="F88" i="6"/>
  <c r="F90" i="6" s="1"/>
  <c r="L88" i="6" l="1"/>
  <c r="N88" i="6" s="1"/>
  <c r="L29" i="6"/>
  <c r="L96" i="6" l="1"/>
  <c r="K43" i="6" l="1"/>
  <c r="N43" i="6" s="1"/>
  <c r="H52" i="6" l="1"/>
  <c r="H110" i="6" s="1"/>
  <c r="I52" i="6"/>
  <c r="I110" i="6" s="1"/>
  <c r="J52" i="6"/>
  <c r="J110" i="6" s="1"/>
  <c r="K52" i="6"/>
  <c r="K110" i="6" s="1"/>
  <c r="L52" i="6"/>
  <c r="L110" i="6" s="1"/>
  <c r="I50" i="6"/>
  <c r="K50" i="6"/>
  <c r="L50" i="6"/>
  <c r="G51" i="6"/>
  <c r="H51" i="6"/>
  <c r="I51" i="6"/>
  <c r="J51" i="6"/>
  <c r="K51" i="6"/>
  <c r="L51" i="6"/>
  <c r="H32" i="6"/>
  <c r="I32" i="6"/>
  <c r="G32" i="6"/>
  <c r="N32" i="6" l="1"/>
  <c r="N51" i="6"/>
  <c r="N52" i="6"/>
  <c r="L102" i="6"/>
  <c r="I102" i="6"/>
  <c r="H102" i="6"/>
  <c r="G102" i="6"/>
  <c r="K101" i="6"/>
  <c r="J100" i="6"/>
  <c r="N100" i="6" s="1"/>
  <c r="K96" i="6"/>
  <c r="J96" i="6"/>
  <c r="I96" i="6"/>
  <c r="H93" i="6"/>
  <c r="G93" i="6"/>
  <c r="G92" i="6"/>
  <c r="N92" i="6" s="1"/>
  <c r="J85" i="6"/>
  <c r="J84" i="6"/>
  <c r="N84" i="6" s="1"/>
  <c r="K82" i="6"/>
  <c r="G68" i="6"/>
  <c r="J61" i="6"/>
  <c r="I61" i="6"/>
  <c r="L60" i="6"/>
  <c r="K60" i="6"/>
  <c r="J60" i="6"/>
  <c r="I60" i="6"/>
  <c r="H60" i="6"/>
  <c r="G60" i="6"/>
  <c r="G42" i="6"/>
  <c r="H40" i="6"/>
  <c r="J37" i="6"/>
  <c r="L112" i="6"/>
  <c r="K112" i="6"/>
  <c r="J112" i="6"/>
  <c r="I112" i="6"/>
  <c r="H112" i="6"/>
  <c r="G112" i="6"/>
  <c r="L109" i="6"/>
  <c r="K109" i="6"/>
  <c r="J109" i="6"/>
  <c r="I109" i="6"/>
  <c r="H109" i="6"/>
  <c r="L30" i="6"/>
  <c r="K30" i="6"/>
  <c r="J30" i="6"/>
  <c r="I30" i="6"/>
  <c r="H30" i="6"/>
  <c r="G30" i="6"/>
  <c r="K29" i="6"/>
  <c r="J29" i="6"/>
  <c r="I29" i="6"/>
  <c r="N23" i="6"/>
  <c r="H14" i="6"/>
  <c r="F14" i="6"/>
  <c r="F16" i="6" s="1"/>
  <c r="F13" i="6"/>
  <c r="G12" i="6"/>
  <c r="G29" i="6" s="1"/>
  <c r="N112" i="6" l="1"/>
  <c r="N60" i="6"/>
  <c r="N110" i="6"/>
  <c r="N93" i="6"/>
  <c r="N12" i="6"/>
  <c r="N30" i="6"/>
  <c r="G50" i="6"/>
  <c r="N42" i="6"/>
  <c r="J50" i="6"/>
  <c r="N37" i="6"/>
  <c r="I90" i="6"/>
  <c r="I107" i="6" s="1"/>
  <c r="N61" i="6"/>
  <c r="G90" i="6"/>
  <c r="N68" i="6"/>
  <c r="G109" i="6"/>
  <c r="N109" i="6" s="1"/>
  <c r="H29" i="6"/>
  <c r="N14" i="6"/>
  <c r="H50" i="6"/>
  <c r="N40" i="6"/>
  <c r="K102" i="6"/>
  <c r="N101" i="6"/>
  <c r="J90" i="6"/>
  <c r="F92" i="6"/>
  <c r="F93" i="6" s="1"/>
  <c r="F96" i="6" s="1"/>
  <c r="F97" i="6" s="1"/>
  <c r="F99" i="6" s="1"/>
  <c r="F100" i="6" s="1"/>
  <c r="F101" i="6" s="1"/>
  <c r="F102" i="6" s="1"/>
  <c r="K108" i="6"/>
  <c r="G108" i="6"/>
  <c r="J102" i="6"/>
  <c r="N102" i="6" s="1"/>
  <c r="I108" i="6"/>
  <c r="L82" i="6"/>
  <c r="H108" i="6"/>
  <c r="L108" i="6"/>
  <c r="J108" i="6"/>
  <c r="F26" i="6"/>
  <c r="F27" i="6" s="1"/>
  <c r="F28" i="6" s="1"/>
  <c r="F17" i="6"/>
  <c r="K85" i="6"/>
  <c r="K90" i="6" s="1"/>
  <c r="K107" i="6" s="1"/>
  <c r="K106" i="6" s="1"/>
  <c r="G96" i="6"/>
  <c r="H96" i="6"/>
  <c r="F103" i="6" l="1"/>
  <c r="F107" i="6" s="1"/>
  <c r="I106" i="6"/>
  <c r="J107" i="6"/>
  <c r="J106" i="6" s="1"/>
  <c r="H107" i="6"/>
  <c r="H106" i="6" s="1"/>
  <c r="N85" i="6"/>
  <c r="N108" i="6"/>
  <c r="G107" i="6"/>
  <c r="G106" i="6" s="1"/>
  <c r="N96" i="6"/>
  <c r="L90" i="6"/>
  <c r="L107" i="6" s="1"/>
  <c r="L106" i="6" s="1"/>
  <c r="N50" i="6"/>
  <c r="N29" i="6"/>
  <c r="F29" i="6"/>
  <c r="F22" i="6"/>
  <c r="F35" i="6"/>
  <c r="F37" i="6" s="1"/>
  <c r="N106" i="6" l="1"/>
  <c r="N82" i="6"/>
  <c r="N90" i="6" s="1"/>
  <c r="F38" i="6"/>
  <c r="F40" i="6"/>
  <c r="F42" i="6" s="1"/>
  <c r="F43" i="6" s="1"/>
  <c r="F45" i="6" s="1"/>
  <c r="F47" i="6" s="1"/>
  <c r="F48" i="6" s="1"/>
  <c r="F49" i="6" s="1"/>
  <c r="F50" i="6" l="1"/>
  <c r="F54" i="6" s="1"/>
  <c r="F56" i="6" s="1"/>
  <c r="F57" i="6" s="1"/>
  <c r="F58" i="6" s="1"/>
  <c r="F59" i="6" s="1"/>
  <c r="F60" i="6" s="1"/>
  <c r="F61" i="6" s="1"/>
  <c r="N107" i="6" l="1"/>
  <c r="F63" i="6"/>
  <c r="F64" i="6" s="1"/>
  <c r="F66" i="6" s="1"/>
  <c r="F67" i="6" s="1"/>
  <c r="F71" i="6" s="1"/>
  <c r="F62" i="6"/>
  <c r="F68" i="6" l="1"/>
  <c r="F72" i="6" s="1"/>
  <c r="F82" i="6" s="1"/>
  <c r="F83" i="6" s="1"/>
  <c r="F84" i="6" s="1"/>
  <c r="F85" i="6" s="1"/>
  <c r="F74" i="6" l="1"/>
  <c r="F75" i="6" s="1"/>
  <c r="F76" i="6" s="1"/>
  <c r="F78" i="6" s="1"/>
  <c r="F81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<sst xmlns="http://schemas.openxmlformats.org/spreadsheetml/2006/main" count="231" uniqueCount="165">
  <si>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</si>
  <si>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</si>
  <si>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</si>
  <si>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</si>
  <si>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</si>
  <si>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</si>
  <si>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</si>
  <si>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</si>
  <si>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</si>
  <si>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</si>
  <si>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</si>
  <si>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</si>
  <si>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</si>
  <si>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</si>
  <si>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</si>
  <si>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</si>
  <si>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</si>
  <si>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</si>
  <si>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</si>
  <si>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</si>
  <si>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</si>
  <si>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</si>
  <si>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</si>
  <si>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</si>
  <si>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</si>
  <si>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</si>
  <si>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</si>
  <si>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</si>
  <si>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</si>
  <si>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</si>
  <si>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</si>
  <si>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</si>
  <si>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</si>
  <si>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</si>
  <si>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</si>
  <si>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</si>
  <si>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</si>
  <si>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</si>
  <si>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</si>
  <si>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</si>
  <si>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</si>
  <si>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</si>
  <si>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</si>
  <si>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</si>
  <si>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</si>
  <si>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</si>
  <si>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</si>
  <si>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</si>
  <si>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*</t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</si>
  <si>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</si>
  <si>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</si>
  <si>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</si>
  <si>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</si>
  <si>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</si>
  <si>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</si>
  <si>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</si>
  <si>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</si>
  <si>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</si>
  <si>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</si>
  <si>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</si>
  <si>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</si>
  <si>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</si>
  <si>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</si>
  <si>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</si>
  <si>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</si>
  <si>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</si>
  <si>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</si>
  <si>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</si>
  <si>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</si>
  <si>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</si>
  <si>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</si>
  <si>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>Заходи,  пов’язані з економіч-ною дія-льністю  Комуналь-ного  під-приємства  «Сансер-віс» Криворізь-кої міської ради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</si>
  <si>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</si>
  <si>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</si>
  <si>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</si>
  <si>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</si>
  <si>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</si>
  <si>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3.2. Розробка проєктно-кошторисної документації на рекультивацію полігону для складування твердих побутових відходів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</si>
  <si>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</si>
  <si>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</si>
  <si>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</si>
  <si>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</si>
  <si>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</si>
  <si>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</si>
  <si>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</si>
  <si>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</si>
  <si>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</si>
  <si>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</si>
  <si>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</si>
  <si>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</si>
  <si>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</si>
  <si>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</si>
  <si>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</si>
  <si>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</si>
  <si>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</si>
  <si>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</si>
  <si>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</si>
  <si>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</si>
  <si>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</si>
  <si>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</si>
  <si>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</si>
  <si>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</si>
  <si>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</si>
  <si>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</si>
  <si>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</si>
  <si>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</si>
  <si>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</si>
  <si>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</si>
  <si>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Департа-мент роз-витку інф-раструктури міста виконкому Криворізь-кої міської ради,  Ко-мунальне підприєм-ство «Сан-сервіс» </t>
  </si>
  <si>
    <t>Криворізь-кої міської ради - одержувач коштів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</si>
  <si>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</si>
  <si>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</si>
  <si>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Металургійно-Дніпропетров-ської області» </t>
  </si>
  <si>
    <t xml:space="preserve">му районі міста Кривого Рогу Дніпропет-ровської області»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</si>
  <si>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2023 років</t>
    </r>
  </si>
  <si>
    <t>2023 рік</t>
  </si>
  <si>
    <t>2017-2023</t>
  </si>
  <si>
    <t>2020-2023</t>
  </si>
  <si>
    <t>4.12. Оплата праці та енергоносіїв (електроенер-гія, вода тощо)</t>
  </si>
  <si>
    <t>2022-2023</t>
  </si>
  <si>
    <t>2017-2021</t>
  </si>
  <si>
    <t>2018-2023</t>
  </si>
  <si>
    <t>20120-2023</t>
  </si>
  <si>
    <t>2021-2023</t>
  </si>
  <si>
    <t>2017-2019</t>
  </si>
  <si>
    <t>2018-2019</t>
  </si>
  <si>
    <t>2019-2023</t>
  </si>
  <si>
    <t>2021-2022</t>
  </si>
  <si>
    <t>2020-2021</t>
  </si>
  <si>
    <t>2020-2022</t>
  </si>
  <si>
    <t>до рішення міської ради</t>
  </si>
  <si>
    <t>4.16. Оплата праці та енергоносіїв (електроенер-гія, вода тощо)</t>
  </si>
  <si>
    <t>4.17. Придбан-ня кришок люків</t>
  </si>
  <si>
    <t>4.18. Послуги щодо фінан-сового лізингу на придбання спецтехніки</t>
  </si>
  <si>
    <t>4.19.  Капіталь-ний  ремонт, будівництво, реконструкція  мереж водо-постачання та водовідве-дення</t>
  </si>
  <si>
    <t>4.20.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</si>
  <si>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4.21.  Попов-нення статут-ного  капіталу на  придбання спецтехніки, обладнання та   предметів до-вгострокового користування  </t>
  </si>
  <si>
    <t>4.22. Послуги з обслуговуван-ня підвищува-льних насосів холодної води</t>
  </si>
  <si>
    <t>4.23. Придбан-ня пожежних гідрантів</t>
  </si>
  <si>
    <t xml:space="preserve">4.24.Придбан-ня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</si>
  <si>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належна технічна                                        експлуатація та      безперебійна ро-бота. Продовження   терміну експлуатації ліфтів. Заміна табличок з назвами </t>
  </si>
  <si>
    <t>топонімів на будинках на нові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</si>
  <si>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 </t>
  </si>
  <si>
    <t>депутатами обласної ради</t>
  </si>
  <si>
    <t xml:space="preserve"> Додаток 2</t>
  </si>
  <si>
    <t>Продовження додатка 2</t>
  </si>
  <si>
    <t>Товариство з обмеже-ною відпові-дальністю "Сітісервіс-КР" - одер-жувач коштів</t>
  </si>
  <si>
    <t>Субвенція з обласного бюджету до місцевих бюджетів на фінансування переможців обласного конкурсу мікропроєктів з енергоефек- тивності та енерго-збереження серед  органів самоорганізації населення та ОСББ</t>
  </si>
  <si>
    <t xml:space="preserve">2.1. Оформ-лення висно-вку спеціалі-зованої органі-зації про мож-ливість (немо-жливітіь) пода-льшої експлуа-тації основних засобів, інших необоротних </t>
  </si>
  <si>
    <t>матеріальних активів, проведення експертиз</t>
  </si>
  <si>
    <t xml:space="preserve">2.6. Витрати, пов'язані із судовими процесами, </t>
  </si>
  <si>
    <t>оголошеннями за судовими справами, юридичними та поштовими послугами</t>
  </si>
  <si>
    <t xml:space="preserve">Субвенція з де-ржавного бю-джету місцевим бюджетам на здійснення за- 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</si>
  <si>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 xml:space="preserve">ремонту  котелень та  теплових мереж 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</si>
  <si>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</t>
  </si>
  <si>
    <t>4.14. Придбан-ня обладнання та предметів довгостроко-вого користу-вання (транс-портних засо-</t>
  </si>
  <si>
    <t xml:space="preserve">бів, спецтех-ніки та спеціа-лізованої техні-ки, устаткуван-ня, обладнан-ня, пристроїв тощо)  </t>
  </si>
  <si>
    <t>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</t>
  </si>
  <si>
    <t xml:space="preserve">Реалізація заходів з упорядкування об҆єктів, що перебувають на балансовому обліку департаменту розвитку інфаструктури міста виконкому </t>
  </si>
  <si>
    <t>4.15. Заходи, в тому числі з енергозбереже-ння, на об'єктах теплопостачан-ня комунальної власності міста Кривого Рогу в умовах збройної агресії Російської Федерації проти України</t>
  </si>
  <si>
    <t>Субвенція з обласного бю-джету для здій-снення заходів,   в тому числі з енергозбереже-ння, на об'єк-тах теплопоста-чання комуна-льної власності міста Кривого Рогу в умовах збройної агре-сії Російської Федерації проти України</t>
  </si>
  <si>
    <t>Департа-мент роз-витку інф-раструк-тури міста виконкому Криворізь-кої міської ради - головний розпоряд-ник коштів, одержувачі коштів</t>
  </si>
  <si>
    <t>Заходи, пов'язані з попередже-нням і ліквідацією наслідків збройної агресії Російської Федерації</t>
  </si>
  <si>
    <t xml:space="preserve"> Заходи, пов'язані з попереджен- ням і ліквіда-цією наслідків збройної агресії Російської Федерації</t>
  </si>
  <si>
    <t>23.12.2022 №1605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</si>
</sst>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4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192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17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justify" vertical="center" wrapText="1"/>
    </xf>
    <xf numFmtId="0" fontId="14" fillId="0" borderId="10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0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4" fontId="15" fillId="0" borderId="10" xfId="0" applyNumberFormat="1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justify" vertical="center" wrapText="1"/>
    </xf>
    <xf numFmtId="0" fontId="14" fillId="0" borderId="10" xfId="0" applyFont="1" applyFill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0" fontId="19" fillId="0" borderId="0" xfId="0" applyFont="1" applyFill="1"/>
    <xf numFmtId="0" fontId="18" fillId="0" borderId="0" xfId="0" applyFont="1" applyFill="1" applyAlignment="1">
      <alignment horizontal="left" vertical="center"/>
    </xf>
    <xf numFmtId="0" fontId="19" fillId="0" borderId="0" xfId="0" applyFont="1" applyFill="1" applyBorder="1"/>
    <xf numFmtId="4" fontId="19" fillId="0" borderId="0" xfId="0" applyNumberFormat="1" applyFont="1" applyFill="1"/>
    <xf numFmtId="0" fontId="20" fillId="0" borderId="0" xfId="0" applyFont="1" applyFill="1" applyBorder="1" applyAlignment="1"/>
    <xf numFmtId="0" fontId="7" fillId="0" borderId="0" xfId="0" applyFont="1" applyFill="1"/>
    <xf numFmtId="0" fontId="19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16" fillId="0" borderId="10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justify" vertical="center" wrapText="1"/>
    </xf>
    <xf numFmtId="0" fontId="16" fillId="0" borderId="7" xfId="0" applyFont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/>
    <xf numFmtId="4" fontId="18" fillId="0" borderId="0" xfId="0" applyNumberFormat="1" applyFont="1" applyFill="1"/>
    <xf numFmtId="0" fontId="18" fillId="2" borderId="0" xfId="0" applyFont="1" applyFill="1"/>
    <xf numFmtId="0" fontId="26" fillId="0" borderId="0" xfId="0" applyFont="1" applyFill="1" applyBorder="1" applyAlignment="1">
      <alignment horizontal="left"/>
    </xf>
    <xf numFmtId="0" fontId="27" fillId="0" borderId="0" xfId="0" applyFont="1" applyFill="1" applyAlignment="1"/>
    <xf numFmtId="0" fontId="26" fillId="0" borderId="0" xfId="0" applyFont="1" applyFill="1" applyBorder="1" applyAlignment="1"/>
    <xf numFmtId="0" fontId="28" fillId="0" borderId="0" xfId="0" applyFont="1" applyFill="1" applyBorder="1" applyAlignment="1"/>
    <xf numFmtId="0" fontId="10" fillId="3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4" fontId="25" fillId="0" borderId="0" xfId="0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vertical="center" wrapText="1"/>
    </xf>
    <xf numFmtId="0" fontId="21" fillId="0" borderId="2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vertical="center" wrapText="1"/>
    </xf>
    <xf numFmtId="0" fontId="10" fillId="0" borderId="21" xfId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top" wrapText="1"/>
    </xf>
    <xf numFmtId="0" fontId="30" fillId="0" borderId="0" xfId="0" applyFont="1" applyFill="1" applyBorder="1" applyAlignment="1"/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3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4" fontId="8" fillId="0" borderId="0" xfId="0" applyNumberFormat="1" applyFont="1" applyFill="1" applyBorder="1" applyAlignment="1">
      <alignment horizontal="right" vertical="center" wrapText="1"/>
    </xf>
    <xf numFmtId="4" fontId="25" fillId="0" borderId="0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1" fillId="0" borderId="4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9" fillId="0" borderId="1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15" xfId="0" applyFont="1" applyFill="1" applyBorder="1" applyAlignment="1">
      <alignment horizontal="center" vertical="top" wrapText="1"/>
    </xf>
    <xf numFmtId="0" fontId="29" fillId="3" borderId="0" xfId="0" applyFont="1" applyFill="1" applyBorder="1" applyAlignment="1">
      <alignment horizontal="center" wrapText="1"/>
    </xf>
    <xf numFmtId="0" fontId="10" fillId="0" borderId="22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opLeftCell="A13" workbookViewId="0">
      <selection activeCell="G19" sqref="G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8" max="9" width="10" bestFit="1" customWidth="1"/>
    <col min="10" max="10" width="15.85546875" customWidth="1"/>
  </cols>
  <sheetData>
    <row r="1" spans="1:10" ht="15" x14ac:dyDescent="0.2">
      <c r="A1" s="138"/>
      <c r="B1" s="141" t="s">
        <v>16</v>
      </c>
      <c r="C1" s="144" t="s">
        <v>17</v>
      </c>
      <c r="D1" s="145"/>
      <c r="E1" s="146"/>
      <c r="F1" s="141"/>
      <c r="G1" s="10"/>
    </row>
    <row r="2" spans="1:10" ht="15.75" thickBot="1" x14ac:dyDescent="0.25">
      <c r="A2" s="140"/>
      <c r="B2" s="142"/>
      <c r="C2" s="147"/>
      <c r="D2" s="148"/>
      <c r="E2" s="149"/>
      <c r="F2" s="142"/>
      <c r="G2" s="11"/>
    </row>
    <row r="3" spans="1:10" ht="30" x14ac:dyDescent="0.2">
      <c r="A3" s="140"/>
      <c r="B3" s="142"/>
      <c r="C3" s="133">
        <v>2017</v>
      </c>
      <c r="D3" s="133">
        <v>2018</v>
      </c>
      <c r="E3" s="133">
        <v>2019</v>
      </c>
      <c r="F3" s="11" t="s">
        <v>19</v>
      </c>
      <c r="G3" s="11" t="s">
        <v>18</v>
      </c>
    </row>
    <row r="4" spans="1:10" ht="15.75" thickBot="1" x14ac:dyDescent="0.25">
      <c r="A4" s="139"/>
      <c r="B4" s="143"/>
      <c r="C4" s="134"/>
      <c r="D4" s="134"/>
      <c r="E4" s="134"/>
      <c r="F4" s="13" t="s">
        <v>20</v>
      </c>
      <c r="G4" s="12"/>
    </row>
    <row r="5" spans="1:10" ht="16.5" thickBot="1" x14ac:dyDescent="0.25">
      <c r="A5" s="14" t="s">
        <v>21</v>
      </c>
      <c r="B5" s="15" t="s">
        <v>22</v>
      </c>
      <c r="C5" s="15">
        <v>0</v>
      </c>
      <c r="D5" s="15">
        <v>2000</v>
      </c>
      <c r="E5" s="15">
        <v>0</v>
      </c>
      <c r="F5" s="17">
        <v>2000</v>
      </c>
      <c r="G5" s="15">
        <v>0</v>
      </c>
    </row>
    <row r="6" spans="1:10" ht="16.5" thickBot="1" x14ac:dyDescent="0.25">
      <c r="A6" s="14" t="s">
        <v>23</v>
      </c>
      <c r="B6" s="17">
        <v>6450</v>
      </c>
      <c r="C6" s="17">
        <v>2050</v>
      </c>
      <c r="D6" s="15">
        <v>2200</v>
      </c>
      <c r="E6" s="15">
        <v>2200</v>
      </c>
      <c r="F6" s="15">
        <v>4250</v>
      </c>
      <c r="G6" s="15">
        <v>2200</v>
      </c>
    </row>
    <row r="7" spans="1:10" ht="15" customHeight="1" thickBot="1" x14ac:dyDescent="0.25">
      <c r="A7" s="21" t="s">
        <v>2</v>
      </c>
      <c r="B7" s="22" t="s">
        <v>24</v>
      </c>
      <c r="C7" s="23">
        <v>369616.68</v>
      </c>
      <c r="D7" s="23">
        <v>333587.24</v>
      </c>
      <c r="E7" s="22">
        <v>307345.69</v>
      </c>
      <c r="F7" s="23">
        <f>C7+D7</f>
        <v>703203.91999999993</v>
      </c>
      <c r="G7" s="22">
        <f>E7</f>
        <v>307345.69</v>
      </c>
      <c r="J7">
        <f>F7+G7</f>
        <v>1010549.6099999999</v>
      </c>
    </row>
    <row r="8" spans="1:10" ht="16.5" customHeight="1" thickBot="1" x14ac:dyDescent="0.25">
      <c r="A8" s="14" t="s">
        <v>25</v>
      </c>
      <c r="B8" s="17">
        <v>2400</v>
      </c>
      <c r="C8" s="15">
        <v>700</v>
      </c>
      <c r="D8" s="15">
        <v>800</v>
      </c>
      <c r="E8" s="15">
        <v>900</v>
      </c>
      <c r="F8" s="15">
        <v>1500</v>
      </c>
      <c r="G8" s="15">
        <v>900</v>
      </c>
    </row>
    <row r="9" spans="1:10" ht="16.5" thickBot="1" x14ac:dyDescent="0.25">
      <c r="A9" s="18" t="s">
        <v>7</v>
      </c>
      <c r="B9" s="19" t="s">
        <v>26</v>
      </c>
      <c r="C9" s="19">
        <f>SUM(C5:C8)</f>
        <v>372366.68</v>
      </c>
      <c r="D9" s="19">
        <f>SUM(D5:D8)</f>
        <v>338587.24</v>
      </c>
      <c r="E9" s="19">
        <f>SUM(E5:E8)</f>
        <v>310445.69</v>
      </c>
      <c r="F9" s="20">
        <f>SUM(F5:F8)</f>
        <v>710953.91999999993</v>
      </c>
      <c r="G9" s="19">
        <f>SUM(G5:G8)</f>
        <v>310445.69</v>
      </c>
      <c r="J9" s="16">
        <f>F9+G9</f>
        <v>1021399.6099999999</v>
      </c>
    </row>
    <row r="11" spans="1:10" ht="13.5" thickBot="1" x14ac:dyDescent="0.25"/>
    <row r="12" spans="1:10" ht="46.5" customHeight="1" thickBot="1" x14ac:dyDescent="0.25">
      <c r="A12" s="131"/>
      <c r="B12" s="133" t="s">
        <v>79</v>
      </c>
      <c r="C12" s="135" t="s">
        <v>17</v>
      </c>
      <c r="D12" s="136"/>
      <c r="E12" s="137"/>
    </row>
    <row r="13" spans="1:10" ht="16.5" thickBot="1" x14ac:dyDescent="0.25">
      <c r="A13" s="132"/>
      <c r="B13" s="134"/>
      <c r="C13" s="38">
        <v>2020</v>
      </c>
      <c r="D13" s="38">
        <v>2021</v>
      </c>
      <c r="E13" s="38">
        <v>2022</v>
      </c>
      <c r="F13" s="16"/>
    </row>
    <row r="14" spans="1:10" ht="16.5" thickBot="1" x14ac:dyDescent="0.25">
      <c r="A14" s="14" t="s">
        <v>21</v>
      </c>
      <c r="B14" s="15">
        <v>0</v>
      </c>
      <c r="C14" s="15">
        <v>0</v>
      </c>
      <c r="D14" s="15">
        <v>0</v>
      </c>
      <c r="E14" s="15">
        <v>0</v>
      </c>
      <c r="F14" s="16"/>
    </row>
    <row r="15" spans="1:10" ht="15.75" x14ac:dyDescent="0.2">
      <c r="A15" s="39" t="s">
        <v>80</v>
      </c>
      <c r="B15" s="138" t="s">
        <v>48</v>
      </c>
      <c r="C15" s="138" t="s">
        <v>48</v>
      </c>
      <c r="D15" s="138" t="s">
        <v>48</v>
      </c>
      <c r="E15" s="138">
        <v>200000</v>
      </c>
    </row>
    <row r="16" spans="1:10" ht="16.5" thickBot="1" x14ac:dyDescent="0.25">
      <c r="A16" s="40" t="s">
        <v>81</v>
      </c>
      <c r="B16" s="139"/>
      <c r="C16" s="139"/>
      <c r="D16" s="139"/>
      <c r="E16" s="139"/>
    </row>
    <row r="17" spans="1:5" ht="32.25" thickBot="1" x14ac:dyDescent="0.25">
      <c r="A17" s="14" t="s">
        <v>63</v>
      </c>
      <c r="B17" s="15">
        <f>SUM(C17:E17)</f>
        <v>1671483.46</v>
      </c>
      <c r="C17" s="15">
        <v>326280.23</v>
      </c>
      <c r="D17" s="15">
        <v>465015.5</v>
      </c>
      <c r="E17" s="15">
        <v>880187.73</v>
      </c>
    </row>
    <row r="18" spans="1:5" ht="16.5" thickBot="1" x14ac:dyDescent="0.25">
      <c r="A18" s="41" t="s">
        <v>25</v>
      </c>
      <c r="B18" s="15">
        <f>SUM(C18:E18)</f>
        <v>3070</v>
      </c>
      <c r="C18" s="15">
        <v>750</v>
      </c>
      <c r="D18" s="15">
        <v>2040</v>
      </c>
      <c r="E18" s="15">
        <v>280</v>
      </c>
    </row>
    <row r="19" spans="1:5" ht="16.5" thickBot="1" x14ac:dyDescent="0.25">
      <c r="A19" s="42" t="s">
        <v>7</v>
      </c>
      <c r="B19" s="15">
        <f>SUM(C19:E19)</f>
        <v>1674553.46</v>
      </c>
      <c r="C19" s="15">
        <v>327030.23</v>
      </c>
      <c r="D19" s="15">
        <v>467055.5</v>
      </c>
      <c r="E19" s="15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:A4"/>
    <mergeCell ref="B1:B4"/>
    <mergeCell ref="C1:E2"/>
    <mergeCell ref="F1:F2"/>
    <mergeCell ref="C3:C4"/>
    <mergeCell ref="D3:D4"/>
    <mergeCell ref="E3:E4"/>
    <mergeCell ref="A12:A13"/>
    <mergeCell ref="B12:B13"/>
    <mergeCell ref="C12:E12"/>
    <mergeCell ref="B15:B16"/>
    <mergeCell ref="C15:C16"/>
    <mergeCell ref="D15:D16"/>
    <mergeCell ref="E15:E16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9"/>
  <sheetViews>
    <sheetView tabSelected="1" view="pageBreakPreview" topLeftCell="A128" zoomScale="44" zoomScaleNormal="37" zoomScaleSheetLayoutView="44" workbookViewId="0">
      <selection activeCell="A4" sqref="A4:O5"/>
    </sheetView>
  </sheetViews>
  <sheetFormatPr defaultColWidth="9.140625" defaultRowHeight="27.75" x14ac:dyDescent="0.4"/>
  <cols>
    <col min="1" max="1" width="6.85546875" style="28" customWidth="1"/>
    <col min="2" max="2" width="20.42578125" style="28" customWidth="1"/>
    <col min="3" max="3" width="25.28515625" style="28" customWidth="1"/>
    <col min="4" max="4" width="15.28515625" style="28" customWidth="1"/>
    <col min="5" max="5" width="20.7109375" style="28" customWidth="1"/>
    <col min="6" max="6" width="25.28515625" style="28" customWidth="1"/>
    <col min="7" max="7" width="20.5703125" style="28" customWidth="1"/>
    <col min="8" max="8" width="20.28515625" style="28" customWidth="1"/>
    <col min="9" max="10" width="20.5703125" style="28" customWidth="1"/>
    <col min="11" max="11" width="20.7109375" style="28" customWidth="1"/>
    <col min="12" max="12" width="24.42578125" style="28" customWidth="1"/>
    <col min="13" max="13" width="29.42578125" style="28" customWidth="1"/>
    <col min="14" max="14" width="31.28515625" style="28" customWidth="1"/>
    <col min="15" max="15" width="28.5703125" style="28" customWidth="1"/>
    <col min="16" max="16" width="11.5703125" style="28" hidden="1" customWidth="1"/>
    <col min="17" max="17" width="9.140625" style="28" customWidth="1"/>
    <col min="18" max="19" width="9.140625" style="28"/>
    <col min="20" max="20" width="28.7109375" style="77" customWidth="1"/>
    <col min="21" max="16384" width="9.140625" style="28"/>
  </cols>
  <sheetData>
    <row r="1" spans="1:16" ht="30.75" customHeight="1" x14ac:dyDescent="0.4">
      <c r="L1" s="8"/>
      <c r="M1" s="8"/>
      <c r="N1" s="8" t="s">
        <v>144</v>
      </c>
      <c r="O1" s="8"/>
    </row>
    <row r="2" spans="1:16" ht="39" customHeight="1" x14ac:dyDescent="0.4">
      <c r="A2" s="1"/>
      <c r="B2" s="1"/>
      <c r="C2" s="1"/>
      <c r="D2" s="1"/>
      <c r="E2" s="1"/>
      <c r="F2" s="2" t="s">
        <v>8</v>
      </c>
      <c r="G2" s="29"/>
      <c r="L2" s="121"/>
      <c r="M2" s="121"/>
      <c r="N2" s="177" t="s">
        <v>130</v>
      </c>
      <c r="O2" s="177"/>
      <c r="P2" s="8"/>
    </row>
    <row r="3" spans="1:16" ht="51" customHeight="1" x14ac:dyDescent="0.4">
      <c r="A3" s="1"/>
      <c r="B3" s="1"/>
      <c r="C3" s="3"/>
      <c r="D3" s="1"/>
      <c r="E3" s="1"/>
      <c r="F3" s="29"/>
      <c r="G3" s="29"/>
      <c r="H3" s="29"/>
      <c r="I3" s="29"/>
      <c r="J3" s="29"/>
      <c r="K3" s="29"/>
      <c r="L3" s="29"/>
      <c r="M3" s="29"/>
      <c r="N3" s="177" t="s">
        <v>164</v>
      </c>
      <c r="O3" s="177"/>
    </row>
    <row r="4" spans="1:16" ht="81" customHeight="1" x14ac:dyDescent="0.4">
      <c r="A4" s="181" t="s">
        <v>114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</row>
    <row r="5" spans="1:16" ht="24.75" hidden="1" customHeight="1" x14ac:dyDescent="0.4">
      <c r="A5" s="181"/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</row>
    <row r="6" spans="1:16" ht="41.2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6" ht="30.75" customHeight="1" x14ac:dyDescent="0.4">
      <c r="A7" s="180" t="s">
        <v>28</v>
      </c>
      <c r="B7" s="180" t="s">
        <v>33</v>
      </c>
      <c r="C7" s="180" t="s">
        <v>0</v>
      </c>
      <c r="D7" s="180" t="s">
        <v>10</v>
      </c>
      <c r="E7" s="180" t="s">
        <v>1</v>
      </c>
      <c r="F7" s="180" t="s">
        <v>29</v>
      </c>
      <c r="G7" s="180" t="s">
        <v>45</v>
      </c>
      <c r="H7" s="180"/>
      <c r="I7" s="180"/>
      <c r="J7" s="180"/>
      <c r="K7" s="180"/>
      <c r="L7" s="180"/>
      <c r="M7" s="180"/>
      <c r="N7" s="180"/>
      <c r="O7" s="180" t="s">
        <v>9</v>
      </c>
    </row>
    <row r="8" spans="1:16" ht="27" customHeight="1" x14ac:dyDescent="0.4">
      <c r="A8" s="180"/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0"/>
    </row>
    <row r="9" spans="1:16" ht="21" customHeight="1" x14ac:dyDescent="0.4">
      <c r="A9" s="180"/>
      <c r="B9" s="180"/>
      <c r="C9" s="180"/>
      <c r="D9" s="180"/>
      <c r="E9" s="180"/>
      <c r="F9" s="180"/>
      <c r="G9" s="180" t="s">
        <v>3</v>
      </c>
      <c r="H9" s="180" t="s">
        <v>4</v>
      </c>
      <c r="I9" s="180" t="s">
        <v>5</v>
      </c>
      <c r="J9" s="180" t="s">
        <v>36</v>
      </c>
      <c r="K9" s="180" t="s">
        <v>38</v>
      </c>
      <c r="L9" s="180" t="s">
        <v>37</v>
      </c>
      <c r="M9" s="180" t="s">
        <v>115</v>
      </c>
      <c r="N9" s="180" t="s">
        <v>7</v>
      </c>
      <c r="O9" s="180"/>
      <c r="P9" s="30"/>
    </row>
    <row r="10" spans="1:16" ht="80.25" customHeight="1" x14ac:dyDescent="0.4">
      <c r="A10" s="180"/>
      <c r="B10" s="180"/>
      <c r="C10" s="180"/>
      <c r="D10" s="180"/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0"/>
    </row>
    <row r="11" spans="1:16" x14ac:dyDescent="0.4">
      <c r="A11" s="51">
        <v>1</v>
      </c>
      <c r="B11" s="51">
        <v>2</v>
      </c>
      <c r="C11" s="51">
        <v>3</v>
      </c>
      <c r="D11" s="51">
        <v>4</v>
      </c>
      <c r="E11" s="51">
        <v>5</v>
      </c>
      <c r="F11" s="51">
        <v>6</v>
      </c>
      <c r="G11" s="51">
        <v>7</v>
      </c>
      <c r="H11" s="51">
        <v>8</v>
      </c>
      <c r="I11" s="51">
        <v>9</v>
      </c>
      <c r="J11" s="108">
        <v>10</v>
      </c>
      <c r="K11" s="108">
        <v>11</v>
      </c>
      <c r="L11" s="108">
        <v>12</v>
      </c>
      <c r="M11" s="108">
        <v>13</v>
      </c>
      <c r="N11" s="73">
        <v>14</v>
      </c>
      <c r="O11" s="73">
        <v>15</v>
      </c>
    </row>
    <row r="12" spans="1:16" ht="102" customHeight="1" x14ac:dyDescent="0.4">
      <c r="A12" s="150">
        <v>1</v>
      </c>
      <c r="B12" s="164" t="s">
        <v>46</v>
      </c>
      <c r="C12" s="92" t="s">
        <v>30</v>
      </c>
      <c r="D12" s="92" t="s">
        <v>116</v>
      </c>
      <c r="E12" s="150" t="s">
        <v>52</v>
      </c>
      <c r="F12" s="92" t="s">
        <v>63</v>
      </c>
      <c r="G12" s="90">
        <f>20000+8000+10000</f>
        <v>38000</v>
      </c>
      <c r="H12" s="90">
        <v>74700</v>
      </c>
      <c r="I12" s="90">
        <v>100000</v>
      </c>
      <c r="J12" s="110">
        <v>200000</v>
      </c>
      <c r="K12" s="110">
        <v>240000</v>
      </c>
      <c r="L12" s="110">
        <v>290000</v>
      </c>
      <c r="M12" s="110">
        <v>50000</v>
      </c>
      <c r="N12" s="90">
        <f t="shared" ref="N12:N17" si="0">SUM(G12:M12)</f>
        <v>992700</v>
      </c>
      <c r="O12" s="150" t="s">
        <v>140</v>
      </c>
    </row>
    <row r="13" spans="1:16" ht="98.45" customHeight="1" x14ac:dyDescent="0.4">
      <c r="A13" s="150"/>
      <c r="B13" s="164"/>
      <c r="C13" s="92" t="s">
        <v>15</v>
      </c>
      <c r="D13" s="92" t="s">
        <v>116</v>
      </c>
      <c r="E13" s="150"/>
      <c r="F13" s="92" t="str">
        <f>F12</f>
        <v>Бюджет Криво-різької міської територіальної громади</v>
      </c>
      <c r="G13" s="90">
        <v>100</v>
      </c>
      <c r="H13" s="90">
        <v>120</v>
      </c>
      <c r="I13" s="90">
        <v>150</v>
      </c>
      <c r="J13" s="110">
        <v>100</v>
      </c>
      <c r="K13" s="110">
        <v>120</v>
      </c>
      <c r="L13" s="110">
        <v>150</v>
      </c>
      <c r="M13" s="110">
        <v>150</v>
      </c>
      <c r="N13" s="90">
        <f t="shared" si="0"/>
        <v>890</v>
      </c>
      <c r="O13" s="150"/>
    </row>
    <row r="14" spans="1:16" ht="103.9" customHeight="1" x14ac:dyDescent="0.4">
      <c r="A14" s="150"/>
      <c r="B14" s="164"/>
      <c r="C14" s="172" t="s">
        <v>31</v>
      </c>
      <c r="D14" s="92" t="s">
        <v>116</v>
      </c>
      <c r="E14" s="150"/>
      <c r="F14" s="92" t="str">
        <f>F12</f>
        <v>Бюджет Криво-різької міської територіальної громади</v>
      </c>
      <c r="G14" s="90">
        <v>50000</v>
      </c>
      <c r="H14" s="90">
        <f>55000-1700</f>
        <v>53300</v>
      </c>
      <c r="I14" s="90">
        <v>60000</v>
      </c>
      <c r="J14" s="110">
        <v>20000</v>
      </c>
      <c r="K14" s="110">
        <v>45000</v>
      </c>
      <c r="L14" s="110">
        <v>80000</v>
      </c>
      <c r="M14" s="110">
        <v>20000</v>
      </c>
      <c r="N14" s="90">
        <f t="shared" si="0"/>
        <v>328300</v>
      </c>
      <c r="O14" s="150"/>
    </row>
    <row r="15" spans="1:16" ht="72" customHeight="1" x14ac:dyDescent="0.4">
      <c r="A15" s="150"/>
      <c r="B15" s="164"/>
      <c r="C15" s="172"/>
      <c r="D15" s="92" t="s">
        <v>116</v>
      </c>
      <c r="E15" s="150"/>
      <c r="F15" s="92" t="s">
        <v>13</v>
      </c>
      <c r="G15" s="90">
        <v>200</v>
      </c>
      <c r="H15" s="90">
        <v>200</v>
      </c>
      <c r="I15" s="90">
        <v>200</v>
      </c>
      <c r="J15" s="110">
        <v>50</v>
      </c>
      <c r="K15" s="110">
        <v>40</v>
      </c>
      <c r="L15" s="110">
        <v>30</v>
      </c>
      <c r="M15" s="110">
        <v>1.5</v>
      </c>
      <c r="N15" s="90">
        <f t="shared" si="0"/>
        <v>721.5</v>
      </c>
      <c r="O15" s="150"/>
    </row>
    <row r="16" spans="1:16" ht="117.6" customHeight="1" x14ac:dyDescent="0.4">
      <c r="A16" s="150"/>
      <c r="B16" s="164"/>
      <c r="C16" s="9" t="s">
        <v>14</v>
      </c>
      <c r="D16" s="92" t="s">
        <v>116</v>
      </c>
      <c r="E16" s="150"/>
      <c r="F16" s="92" t="str">
        <f>F14</f>
        <v>Бюджет Криво-різької міської територіальної громади</v>
      </c>
      <c r="G16" s="90">
        <v>780</v>
      </c>
      <c r="H16" s="90">
        <v>1000</v>
      </c>
      <c r="I16" s="90">
        <v>1500</v>
      </c>
      <c r="J16" s="110">
        <v>1700</v>
      </c>
      <c r="K16" s="110">
        <v>2200</v>
      </c>
      <c r="L16" s="110">
        <v>2100</v>
      </c>
      <c r="M16" s="110">
        <v>0</v>
      </c>
      <c r="N16" s="90">
        <f t="shared" si="0"/>
        <v>9280</v>
      </c>
      <c r="O16" s="150"/>
    </row>
    <row r="17" spans="1:20" ht="105.6" customHeight="1" x14ac:dyDescent="0.4">
      <c r="A17" s="150"/>
      <c r="B17" s="164"/>
      <c r="C17" s="26" t="s">
        <v>44</v>
      </c>
      <c r="D17" s="92" t="s">
        <v>116</v>
      </c>
      <c r="E17" s="150"/>
      <c r="F17" s="92" t="str">
        <f>F16</f>
        <v>Бюджет Криво-різької міської територіальної громади</v>
      </c>
      <c r="G17" s="90">
        <v>1500</v>
      </c>
      <c r="H17" s="90">
        <v>0</v>
      </c>
      <c r="I17" s="90">
        <v>0</v>
      </c>
      <c r="J17" s="110">
        <v>600</v>
      </c>
      <c r="K17" s="110">
        <v>600</v>
      </c>
      <c r="L17" s="110">
        <v>600</v>
      </c>
      <c r="M17" s="110">
        <v>600</v>
      </c>
      <c r="N17" s="90">
        <f t="shared" si="0"/>
        <v>3900</v>
      </c>
      <c r="O17" s="150"/>
    </row>
    <row r="18" spans="1:20" ht="261" customHeight="1" x14ac:dyDescent="0.4">
      <c r="A18" s="150"/>
      <c r="B18" s="164"/>
      <c r="C18" s="26" t="s">
        <v>47</v>
      </c>
      <c r="D18" s="92" t="s">
        <v>116</v>
      </c>
      <c r="E18" s="150"/>
      <c r="F18" s="92" t="s">
        <v>142</v>
      </c>
      <c r="G18" s="90">
        <v>2000</v>
      </c>
      <c r="H18" s="90">
        <v>2000</v>
      </c>
      <c r="I18" s="90">
        <v>3290</v>
      </c>
      <c r="J18" s="110" t="s">
        <v>48</v>
      </c>
      <c r="K18" s="110" t="s">
        <v>48</v>
      </c>
      <c r="L18" s="110" t="s">
        <v>48</v>
      </c>
      <c r="M18" s="110" t="s">
        <v>48</v>
      </c>
      <c r="N18" s="90">
        <f>G18+H18+I18</f>
        <v>7290</v>
      </c>
      <c r="O18" s="150"/>
    </row>
    <row r="19" spans="1:20" ht="55.15" customHeight="1" x14ac:dyDescent="0.4">
      <c r="A19" s="100"/>
      <c r="B19" s="36"/>
      <c r="C19" s="100"/>
      <c r="D19" s="100"/>
      <c r="E19" s="100"/>
      <c r="F19" s="101"/>
      <c r="G19" s="99"/>
      <c r="H19" s="99"/>
      <c r="I19" s="99"/>
      <c r="J19" s="99"/>
      <c r="K19" s="99"/>
      <c r="L19" s="99"/>
      <c r="M19" s="99"/>
      <c r="N19" s="178" t="s">
        <v>145</v>
      </c>
      <c r="O19" s="179"/>
    </row>
    <row r="20" spans="1:20" x14ac:dyDescent="0.4">
      <c r="A20" s="85">
        <v>1</v>
      </c>
      <c r="B20" s="85">
        <v>2</v>
      </c>
      <c r="C20" s="85">
        <v>3</v>
      </c>
      <c r="D20" s="85">
        <v>4</v>
      </c>
      <c r="E20" s="85">
        <v>5</v>
      </c>
      <c r="F20" s="85">
        <v>6</v>
      </c>
      <c r="G20" s="85">
        <v>7</v>
      </c>
      <c r="H20" s="85">
        <v>8</v>
      </c>
      <c r="I20" s="85">
        <v>9</v>
      </c>
      <c r="J20" s="108">
        <v>10</v>
      </c>
      <c r="K20" s="108">
        <v>11</v>
      </c>
      <c r="L20" s="108">
        <v>12</v>
      </c>
      <c r="M20" s="108">
        <v>13</v>
      </c>
      <c r="N20" s="85">
        <v>14</v>
      </c>
      <c r="O20" s="85">
        <v>15</v>
      </c>
    </row>
    <row r="21" spans="1:20" ht="51.6" customHeight="1" x14ac:dyDescent="0.4">
      <c r="A21" s="161"/>
      <c r="B21" s="152"/>
      <c r="C21" s="161"/>
      <c r="D21" s="161"/>
      <c r="E21" s="161"/>
      <c r="F21" s="89" t="s">
        <v>143</v>
      </c>
      <c r="G21" s="102"/>
      <c r="H21" s="102"/>
      <c r="I21" s="102"/>
      <c r="J21" s="102"/>
      <c r="K21" s="102"/>
      <c r="L21" s="102"/>
      <c r="M21" s="102"/>
      <c r="N21" s="102"/>
      <c r="O21" s="161" t="s">
        <v>141</v>
      </c>
    </row>
    <row r="22" spans="1:20" ht="104.45" customHeight="1" x14ac:dyDescent="0.4">
      <c r="A22" s="162"/>
      <c r="B22" s="153"/>
      <c r="C22" s="163"/>
      <c r="D22" s="163"/>
      <c r="E22" s="162"/>
      <c r="F22" s="69" t="str">
        <f>F27</f>
        <v>Бюджет Криво-різької міської територіальної громади</v>
      </c>
      <c r="G22" s="68">
        <v>2000</v>
      </c>
      <c r="H22" s="70">
        <v>2000</v>
      </c>
      <c r="I22" s="70">
        <v>2000</v>
      </c>
      <c r="J22" s="112">
        <v>0</v>
      </c>
      <c r="K22" s="112">
        <v>0</v>
      </c>
      <c r="L22" s="112">
        <v>0</v>
      </c>
      <c r="M22" s="112">
        <v>0</v>
      </c>
      <c r="N22" s="68">
        <f>G22+H22+I22+J22+K22+L22+M22</f>
        <v>6000</v>
      </c>
      <c r="O22" s="163"/>
    </row>
    <row r="23" spans="1:20" ht="267.75" customHeight="1" x14ac:dyDescent="0.4">
      <c r="A23" s="162"/>
      <c r="B23" s="153"/>
      <c r="C23" s="150" t="s">
        <v>54</v>
      </c>
      <c r="D23" s="161" t="s">
        <v>116</v>
      </c>
      <c r="E23" s="162"/>
      <c r="F23" s="150" t="s">
        <v>65</v>
      </c>
      <c r="G23" s="171">
        <v>50</v>
      </c>
      <c r="H23" s="185">
        <v>200</v>
      </c>
      <c r="I23" s="185">
        <v>499.17</v>
      </c>
      <c r="J23" s="185" t="s">
        <v>48</v>
      </c>
      <c r="K23" s="185" t="s">
        <v>48</v>
      </c>
      <c r="L23" s="185" t="s">
        <v>48</v>
      </c>
      <c r="M23" s="185" t="s">
        <v>48</v>
      </c>
      <c r="N23" s="171">
        <f>G23+H23+I23</f>
        <v>749.17000000000007</v>
      </c>
      <c r="O23" s="161" t="s">
        <v>43</v>
      </c>
    </row>
    <row r="24" spans="1:20" ht="127.15" customHeight="1" x14ac:dyDescent="0.4">
      <c r="A24" s="162"/>
      <c r="B24" s="153"/>
      <c r="C24" s="150"/>
      <c r="D24" s="162"/>
      <c r="E24" s="162"/>
      <c r="F24" s="150"/>
      <c r="G24" s="172"/>
      <c r="H24" s="185">
        <v>0</v>
      </c>
      <c r="I24" s="185">
        <v>0</v>
      </c>
      <c r="J24" s="185"/>
      <c r="K24" s="185"/>
      <c r="L24" s="185"/>
      <c r="M24" s="185"/>
      <c r="N24" s="172"/>
      <c r="O24" s="162"/>
    </row>
    <row r="25" spans="1:20" ht="76.900000000000006" customHeight="1" x14ac:dyDescent="0.4">
      <c r="A25" s="162"/>
      <c r="B25" s="153"/>
      <c r="C25" s="150"/>
      <c r="D25" s="163"/>
      <c r="E25" s="162"/>
      <c r="F25" s="150"/>
      <c r="G25" s="172"/>
      <c r="H25" s="185">
        <v>0</v>
      </c>
      <c r="I25" s="185">
        <v>0</v>
      </c>
      <c r="J25" s="185"/>
      <c r="K25" s="185"/>
      <c r="L25" s="185"/>
      <c r="M25" s="185"/>
      <c r="N25" s="172"/>
      <c r="O25" s="162"/>
    </row>
    <row r="26" spans="1:20" ht="174" customHeight="1" x14ac:dyDescent="0.4">
      <c r="A26" s="162"/>
      <c r="B26" s="153"/>
      <c r="C26" s="66" t="s">
        <v>75</v>
      </c>
      <c r="D26" s="73">
        <v>2017</v>
      </c>
      <c r="E26" s="162"/>
      <c r="F26" s="69" t="str">
        <f>F16</f>
        <v>Бюджет Криво-різької міської територіальної громади</v>
      </c>
      <c r="G26" s="68">
        <v>120</v>
      </c>
      <c r="H26" s="70">
        <v>0</v>
      </c>
      <c r="I26" s="70">
        <v>0</v>
      </c>
      <c r="J26" s="112">
        <v>0</v>
      </c>
      <c r="K26" s="112">
        <v>0</v>
      </c>
      <c r="L26" s="112">
        <v>0</v>
      </c>
      <c r="M26" s="112">
        <v>0</v>
      </c>
      <c r="N26" s="68">
        <f>G26+H26+I26+J26+K26+L26+M26</f>
        <v>120</v>
      </c>
      <c r="O26" s="162"/>
    </row>
    <row r="27" spans="1:20" ht="181.5" customHeight="1" x14ac:dyDescent="0.4">
      <c r="A27" s="162"/>
      <c r="B27" s="153"/>
      <c r="C27" s="51" t="s">
        <v>78</v>
      </c>
      <c r="D27" s="73">
        <v>2021</v>
      </c>
      <c r="E27" s="163"/>
      <c r="F27" s="52" t="str">
        <f>F26</f>
        <v>Бюджет Криво-різької міської територіальної громади</v>
      </c>
      <c r="G27" s="53">
        <v>0</v>
      </c>
      <c r="H27" s="54">
        <v>0</v>
      </c>
      <c r="I27" s="54">
        <v>0</v>
      </c>
      <c r="J27" s="112">
        <v>0</v>
      </c>
      <c r="K27" s="112">
        <v>272.14999999999998</v>
      </c>
      <c r="L27" s="112">
        <v>0</v>
      </c>
      <c r="M27" s="112">
        <v>0</v>
      </c>
      <c r="N27" s="75">
        <f>G27+H27+I27+J27+K27+L27+M27</f>
        <v>272.14999999999998</v>
      </c>
      <c r="O27" s="162"/>
    </row>
    <row r="28" spans="1:20" ht="223.15" customHeight="1" x14ac:dyDescent="0.4">
      <c r="A28" s="163"/>
      <c r="B28" s="154"/>
      <c r="C28" s="92" t="s">
        <v>97</v>
      </c>
      <c r="D28" s="73" t="s">
        <v>119</v>
      </c>
      <c r="E28" s="64" t="s">
        <v>146</v>
      </c>
      <c r="F28" s="61" t="str">
        <f>F27</f>
        <v>Бюджет Криво-різької міської територіальної громади</v>
      </c>
      <c r="G28" s="62">
        <v>0</v>
      </c>
      <c r="H28" s="63">
        <v>0</v>
      </c>
      <c r="I28" s="63">
        <v>0</v>
      </c>
      <c r="J28" s="112">
        <v>0</v>
      </c>
      <c r="K28" s="112">
        <v>0</v>
      </c>
      <c r="L28" s="112">
        <v>500</v>
      </c>
      <c r="M28" s="112">
        <v>500</v>
      </c>
      <c r="N28" s="75">
        <f>G28+H28+I28+J28+K28+L28+M28</f>
        <v>1000</v>
      </c>
      <c r="O28" s="163"/>
      <c r="T28" s="78"/>
    </row>
    <row r="29" spans="1:20" ht="112.15" customHeight="1" x14ac:dyDescent="0.4">
      <c r="A29" s="164" t="s">
        <v>7</v>
      </c>
      <c r="B29" s="164"/>
      <c r="C29" s="164"/>
      <c r="D29" s="164"/>
      <c r="E29" s="164"/>
      <c r="F29" s="92" t="str">
        <f>F27</f>
        <v>Бюджет Криво-різької міської територіальної громади</v>
      </c>
      <c r="G29" s="93">
        <f>G12+G13+G14+G16+G17+G22+G26+G27</f>
        <v>92500</v>
      </c>
      <c r="H29" s="93">
        <f>H12+H13+H14+H16+H17+H22+H26+H27</f>
        <v>131120</v>
      </c>
      <c r="I29" s="93">
        <f>I12+I13+I14+I16+I17+I22+I26+I27</f>
        <v>163650</v>
      </c>
      <c r="J29" s="111">
        <f>J12+J13+J14+J16+J17+J22+J26+J27</f>
        <v>222400</v>
      </c>
      <c r="K29" s="111">
        <f>K12+K13+K14+K16+K17+K22+K26+K27</f>
        <v>288192.15000000002</v>
      </c>
      <c r="L29" s="111">
        <f>L12+L13+L14+L16+L17+L22+M26+L27+L28</f>
        <v>373350</v>
      </c>
      <c r="M29" s="111">
        <f>M28+M27+M26+M22+M17+M16+M14+M13+M12</f>
        <v>71250</v>
      </c>
      <c r="N29" s="93">
        <f>SUM(G29:M29)</f>
        <v>1342462.15</v>
      </c>
      <c r="O29" s="150"/>
      <c r="T29" s="78"/>
    </row>
    <row r="30" spans="1:20" ht="55.9" customHeight="1" x14ac:dyDescent="0.4">
      <c r="A30" s="164"/>
      <c r="B30" s="164"/>
      <c r="C30" s="164"/>
      <c r="D30" s="164"/>
      <c r="E30" s="164"/>
      <c r="F30" s="92" t="s">
        <v>13</v>
      </c>
      <c r="G30" s="93">
        <f t="shared" ref="G30:M30" si="1">G15</f>
        <v>200</v>
      </c>
      <c r="H30" s="93">
        <f t="shared" si="1"/>
        <v>200</v>
      </c>
      <c r="I30" s="93">
        <f t="shared" si="1"/>
        <v>200</v>
      </c>
      <c r="J30" s="111">
        <f t="shared" si="1"/>
        <v>50</v>
      </c>
      <c r="K30" s="111">
        <f t="shared" si="1"/>
        <v>40</v>
      </c>
      <c r="L30" s="111">
        <f t="shared" si="1"/>
        <v>30</v>
      </c>
      <c r="M30" s="111">
        <f t="shared" si="1"/>
        <v>1.5</v>
      </c>
      <c r="N30" s="93">
        <f>SUM(G30:M30)</f>
        <v>721.5</v>
      </c>
      <c r="O30" s="150"/>
      <c r="T30" s="78"/>
    </row>
    <row r="31" spans="1:20" ht="288" customHeight="1" x14ac:dyDescent="0.4">
      <c r="A31" s="164"/>
      <c r="B31" s="164"/>
      <c r="C31" s="164"/>
      <c r="D31" s="164"/>
      <c r="E31" s="164"/>
      <c r="F31" s="92" t="s">
        <v>67</v>
      </c>
      <c r="G31" s="93">
        <f t="shared" ref="G31:M31" si="2">G18</f>
        <v>2000</v>
      </c>
      <c r="H31" s="93">
        <f t="shared" si="2"/>
        <v>2000</v>
      </c>
      <c r="I31" s="93">
        <f t="shared" si="2"/>
        <v>3290</v>
      </c>
      <c r="J31" s="111" t="str">
        <f t="shared" si="2"/>
        <v>*</v>
      </c>
      <c r="K31" s="111" t="str">
        <f t="shared" si="2"/>
        <v>*</v>
      </c>
      <c r="L31" s="111" t="str">
        <f t="shared" si="2"/>
        <v>*</v>
      </c>
      <c r="M31" s="111" t="str">
        <f t="shared" si="2"/>
        <v>*</v>
      </c>
      <c r="N31" s="93">
        <f>G31+H31+I31</f>
        <v>7290</v>
      </c>
      <c r="O31" s="150"/>
    </row>
    <row r="32" spans="1:20" ht="291.60000000000002" customHeight="1" x14ac:dyDescent="0.4">
      <c r="A32" s="164"/>
      <c r="B32" s="164"/>
      <c r="C32" s="164"/>
      <c r="D32" s="164"/>
      <c r="E32" s="164"/>
      <c r="F32" s="172" t="s">
        <v>147</v>
      </c>
      <c r="G32" s="175">
        <f>G23</f>
        <v>50</v>
      </c>
      <c r="H32" s="175">
        <f>H23</f>
        <v>200</v>
      </c>
      <c r="I32" s="175">
        <f>I23</f>
        <v>499.17</v>
      </c>
      <c r="J32" s="175" t="s">
        <v>48</v>
      </c>
      <c r="K32" s="175" t="s">
        <v>48</v>
      </c>
      <c r="L32" s="175" t="s">
        <v>48</v>
      </c>
      <c r="M32" s="175" t="s">
        <v>48</v>
      </c>
      <c r="N32" s="175">
        <f>G32+H32+I32</f>
        <v>749.17000000000007</v>
      </c>
      <c r="O32" s="150"/>
    </row>
    <row r="33" spans="1:20" ht="4.1500000000000004" hidden="1" customHeight="1" x14ac:dyDescent="0.4">
      <c r="A33" s="164"/>
      <c r="B33" s="164"/>
      <c r="C33" s="164"/>
      <c r="D33" s="164"/>
      <c r="E33" s="164"/>
      <c r="F33" s="172"/>
      <c r="G33" s="175"/>
      <c r="H33" s="175"/>
      <c r="I33" s="175"/>
      <c r="J33" s="175"/>
      <c r="K33" s="175"/>
      <c r="L33" s="175"/>
      <c r="M33" s="175"/>
      <c r="N33" s="175"/>
      <c r="O33" s="150"/>
    </row>
    <row r="34" spans="1:20" ht="180.75" customHeight="1" x14ac:dyDescent="0.4">
      <c r="A34" s="152"/>
      <c r="B34" s="152"/>
      <c r="C34" s="164"/>
      <c r="D34" s="164"/>
      <c r="E34" s="164"/>
      <c r="F34" s="172"/>
      <c r="G34" s="175"/>
      <c r="H34" s="175"/>
      <c r="I34" s="175"/>
      <c r="J34" s="175"/>
      <c r="K34" s="175"/>
      <c r="L34" s="175"/>
      <c r="M34" s="175"/>
      <c r="N34" s="159"/>
      <c r="O34" s="150"/>
    </row>
    <row r="35" spans="1:20" ht="286.14999999999998" customHeight="1" x14ac:dyDescent="0.4">
      <c r="A35" s="113">
        <v>2</v>
      </c>
      <c r="B35" s="114" t="s">
        <v>56</v>
      </c>
      <c r="C35" s="125" t="s">
        <v>148</v>
      </c>
      <c r="D35" s="119" t="s">
        <v>116</v>
      </c>
      <c r="E35" s="119" t="s">
        <v>50</v>
      </c>
      <c r="F35" s="119" t="str">
        <f>F27</f>
        <v>Бюджет Криво-різької міської територіальної громади</v>
      </c>
      <c r="G35" s="116">
        <v>15</v>
      </c>
      <c r="H35" s="116">
        <v>15</v>
      </c>
      <c r="I35" s="116">
        <v>15</v>
      </c>
      <c r="J35" s="116">
        <v>20</v>
      </c>
      <c r="K35" s="116">
        <v>74</v>
      </c>
      <c r="L35" s="116">
        <v>200</v>
      </c>
      <c r="M35" s="116">
        <v>82.5</v>
      </c>
      <c r="N35" s="117">
        <f>SUM(G35:M35)</f>
        <v>421.5</v>
      </c>
      <c r="O35" s="128" t="s">
        <v>158</v>
      </c>
    </row>
    <row r="36" spans="1:20" ht="102.6" customHeight="1" x14ac:dyDescent="0.4">
      <c r="A36" s="163"/>
      <c r="B36" s="154"/>
      <c r="C36" s="126" t="s">
        <v>149</v>
      </c>
      <c r="D36" s="55"/>
      <c r="E36" s="163"/>
      <c r="F36" s="127"/>
      <c r="G36" s="124"/>
      <c r="H36" s="124"/>
      <c r="I36" s="124"/>
      <c r="J36" s="124"/>
      <c r="K36" s="124"/>
      <c r="L36" s="124"/>
      <c r="M36" s="124"/>
      <c r="N36" s="124"/>
      <c r="O36" s="163" t="s">
        <v>157</v>
      </c>
    </row>
    <row r="37" spans="1:20" ht="259.14999999999998" customHeight="1" x14ac:dyDescent="0.4">
      <c r="A37" s="150"/>
      <c r="B37" s="164"/>
      <c r="C37" s="94" t="s">
        <v>66</v>
      </c>
      <c r="D37" s="92" t="s">
        <v>116</v>
      </c>
      <c r="E37" s="150"/>
      <c r="F37" s="92" t="str">
        <f>F35</f>
        <v>Бюджет Криво-різької міської територіальної громади</v>
      </c>
      <c r="G37" s="90">
        <v>725</v>
      </c>
      <c r="H37" s="90">
        <v>725</v>
      </c>
      <c r="I37" s="90">
        <v>725</v>
      </c>
      <c r="J37" s="110">
        <f>400+11.66</f>
        <v>411.66</v>
      </c>
      <c r="K37" s="110">
        <v>400</v>
      </c>
      <c r="L37" s="110">
        <v>650</v>
      </c>
      <c r="M37" s="110">
        <v>22</v>
      </c>
      <c r="N37" s="90">
        <f>G37+H37+I37+J37+K37+L37+M37</f>
        <v>3658.66</v>
      </c>
      <c r="O37" s="150"/>
    </row>
    <row r="38" spans="1:20" ht="125.25" customHeight="1" x14ac:dyDescent="0.4">
      <c r="A38" s="150"/>
      <c r="B38" s="164"/>
      <c r="C38" s="94" t="s">
        <v>40</v>
      </c>
      <c r="D38" s="92" t="s">
        <v>116</v>
      </c>
      <c r="E38" s="150"/>
      <c r="F38" s="97" t="str">
        <f>F37</f>
        <v>Бюджет Криво-різької міської територіальної громади</v>
      </c>
      <c r="G38" s="90">
        <v>1000</v>
      </c>
      <c r="H38" s="90">
        <v>750</v>
      </c>
      <c r="I38" s="90">
        <v>500</v>
      </c>
      <c r="J38" s="110">
        <v>2000</v>
      </c>
      <c r="K38" s="110">
        <v>4000</v>
      </c>
      <c r="L38" s="110">
        <v>3000</v>
      </c>
      <c r="M38" s="110">
        <v>1000</v>
      </c>
      <c r="N38" s="90">
        <f>G38+H38+I38+J38+K38+L38+M38</f>
        <v>12250</v>
      </c>
      <c r="O38" s="150"/>
    </row>
    <row r="39" spans="1:20" ht="346.15" customHeight="1" x14ac:dyDescent="0.4">
      <c r="A39" s="150"/>
      <c r="B39" s="164"/>
      <c r="C39" s="186" t="s">
        <v>41</v>
      </c>
      <c r="D39" s="92">
        <v>2018</v>
      </c>
      <c r="E39" s="150"/>
      <c r="F39" s="85" t="s">
        <v>68</v>
      </c>
      <c r="G39" s="90">
        <v>0</v>
      </c>
      <c r="H39" s="90">
        <v>2000</v>
      </c>
      <c r="I39" s="90">
        <v>0</v>
      </c>
      <c r="J39" s="110">
        <v>0</v>
      </c>
      <c r="K39" s="110">
        <v>0</v>
      </c>
      <c r="L39" s="110">
        <v>0</v>
      </c>
      <c r="M39" s="110">
        <v>0</v>
      </c>
      <c r="N39" s="90">
        <f>SUM(G39:M39)</f>
        <v>2000</v>
      </c>
      <c r="O39" s="150"/>
    </row>
    <row r="40" spans="1:20" ht="102.6" customHeight="1" x14ac:dyDescent="0.4">
      <c r="A40" s="150"/>
      <c r="B40" s="164"/>
      <c r="C40" s="186"/>
      <c r="D40" s="92">
        <v>2018</v>
      </c>
      <c r="E40" s="150"/>
      <c r="F40" s="92" t="str">
        <f>F37</f>
        <v>Бюджет Криво-різької міської територіальної громади</v>
      </c>
      <c r="G40" s="90">
        <v>0</v>
      </c>
      <c r="H40" s="90">
        <f>2140</f>
        <v>2140</v>
      </c>
      <c r="I40" s="90">
        <v>0</v>
      </c>
      <c r="J40" s="110">
        <v>0</v>
      </c>
      <c r="K40" s="110">
        <v>0</v>
      </c>
      <c r="L40" s="110">
        <v>0</v>
      </c>
      <c r="M40" s="110">
        <v>0</v>
      </c>
      <c r="N40" s="90">
        <f>SUM(G40:M40)</f>
        <v>2140</v>
      </c>
      <c r="O40" s="150"/>
    </row>
    <row r="41" spans="1:20" ht="52.5" x14ac:dyDescent="0.4">
      <c r="A41" s="150"/>
      <c r="B41" s="164"/>
      <c r="C41" s="176" t="s">
        <v>42</v>
      </c>
      <c r="D41" s="150">
        <v>2017</v>
      </c>
      <c r="E41" s="150"/>
      <c r="F41" s="92" t="s">
        <v>13</v>
      </c>
      <c r="G41" s="90">
        <v>500</v>
      </c>
      <c r="H41" s="90">
        <v>600</v>
      </c>
      <c r="I41" s="90">
        <v>700</v>
      </c>
      <c r="J41" s="110">
        <v>700</v>
      </c>
      <c r="K41" s="110">
        <v>2000</v>
      </c>
      <c r="L41" s="110">
        <v>250</v>
      </c>
      <c r="M41" s="110">
        <v>130</v>
      </c>
      <c r="N41" s="90">
        <f>SUM(G41:M41)</f>
        <v>4880</v>
      </c>
      <c r="O41" s="150"/>
    </row>
    <row r="42" spans="1:20" ht="100.9" customHeight="1" x14ac:dyDescent="0.4">
      <c r="A42" s="150"/>
      <c r="B42" s="164"/>
      <c r="C42" s="176"/>
      <c r="D42" s="150"/>
      <c r="E42" s="150"/>
      <c r="F42" s="92" t="str">
        <f>F40</f>
        <v>Бюджет Криво-різької міської територіальної громади</v>
      </c>
      <c r="G42" s="90">
        <f>547.35+94.47</f>
        <v>641.82000000000005</v>
      </c>
      <c r="H42" s="90">
        <v>0</v>
      </c>
      <c r="I42" s="90">
        <v>0</v>
      </c>
      <c r="J42" s="110">
        <v>0</v>
      </c>
      <c r="K42" s="110">
        <v>0</v>
      </c>
      <c r="L42" s="110">
        <v>0</v>
      </c>
      <c r="M42" s="110">
        <v>0</v>
      </c>
      <c r="N42" s="90">
        <f>SUM(G42:M42)</f>
        <v>641.82000000000005</v>
      </c>
      <c r="O42" s="150"/>
    </row>
    <row r="43" spans="1:20" ht="125.45" customHeight="1" x14ac:dyDescent="0.4">
      <c r="A43" s="161"/>
      <c r="B43" s="152"/>
      <c r="C43" s="129" t="s">
        <v>150</v>
      </c>
      <c r="D43" s="119" t="s">
        <v>116</v>
      </c>
      <c r="E43" s="161"/>
      <c r="F43" s="119" t="str">
        <f t="shared" ref="F43:F50" si="3">F42</f>
        <v>Бюджет Криво-різької міської територіальної громади</v>
      </c>
      <c r="G43" s="116">
        <v>40</v>
      </c>
      <c r="H43" s="116">
        <v>40</v>
      </c>
      <c r="I43" s="116">
        <v>40</v>
      </c>
      <c r="J43" s="116">
        <v>20</v>
      </c>
      <c r="K43" s="116">
        <f>50+40</f>
        <v>90</v>
      </c>
      <c r="L43" s="116">
        <v>700</v>
      </c>
      <c r="M43" s="116">
        <v>144.44999999999999</v>
      </c>
      <c r="N43" s="116">
        <f>SUM(G43:M43)</f>
        <v>1074.45</v>
      </c>
      <c r="O43" s="161"/>
      <c r="T43" s="78"/>
    </row>
    <row r="44" spans="1:20" ht="158.44999999999999" customHeight="1" x14ac:dyDescent="0.4">
      <c r="A44" s="163"/>
      <c r="B44" s="154"/>
      <c r="C44" s="126" t="s">
        <v>151</v>
      </c>
      <c r="D44" s="120"/>
      <c r="E44" s="163"/>
      <c r="F44" s="120"/>
      <c r="G44" s="118"/>
      <c r="H44" s="118"/>
      <c r="I44" s="118"/>
      <c r="J44" s="118"/>
      <c r="K44" s="118"/>
      <c r="L44" s="118"/>
      <c r="M44" s="118"/>
      <c r="N44" s="118"/>
      <c r="O44" s="163"/>
      <c r="T44" s="78"/>
    </row>
    <row r="45" spans="1:20" ht="161.25" customHeight="1" x14ac:dyDescent="0.4">
      <c r="A45" s="150"/>
      <c r="B45" s="164"/>
      <c r="C45" s="176" t="s">
        <v>98</v>
      </c>
      <c r="D45" s="150" t="s">
        <v>116</v>
      </c>
      <c r="E45" s="150"/>
      <c r="F45" s="172" t="str">
        <f>F43</f>
        <v>Бюджет Криво-різької міської територіальної громади</v>
      </c>
      <c r="G45" s="171">
        <v>190</v>
      </c>
      <c r="H45" s="171">
        <v>190</v>
      </c>
      <c r="I45" s="171">
        <v>190</v>
      </c>
      <c r="J45" s="171">
        <v>190</v>
      </c>
      <c r="K45" s="171">
        <v>199</v>
      </c>
      <c r="L45" s="171">
        <v>190</v>
      </c>
      <c r="M45" s="171">
        <v>53.9</v>
      </c>
      <c r="N45" s="171">
        <f>G45+H45+I45+J45+K45+L45+M45</f>
        <v>1202.9000000000001</v>
      </c>
      <c r="O45" s="150"/>
    </row>
    <row r="46" spans="1:20" ht="102" customHeight="1" x14ac:dyDescent="0.4">
      <c r="A46" s="150"/>
      <c r="B46" s="164"/>
      <c r="C46" s="176"/>
      <c r="D46" s="150"/>
      <c r="E46" s="150"/>
      <c r="F46" s="172"/>
      <c r="G46" s="171"/>
      <c r="H46" s="171"/>
      <c r="I46" s="171"/>
      <c r="J46" s="171"/>
      <c r="K46" s="171"/>
      <c r="L46" s="171"/>
      <c r="M46" s="171"/>
      <c r="N46" s="171"/>
      <c r="O46" s="150"/>
    </row>
    <row r="47" spans="1:20" ht="153" customHeight="1" x14ac:dyDescent="0.4">
      <c r="A47" s="150"/>
      <c r="B47" s="164"/>
      <c r="C47" s="91" t="s">
        <v>69</v>
      </c>
      <c r="D47" s="92" t="s">
        <v>116</v>
      </c>
      <c r="E47" s="150"/>
      <c r="F47" s="92" t="str">
        <f>F45</f>
        <v>Бюджет Криво-різької міської територіальної громади</v>
      </c>
      <c r="G47" s="90">
        <v>10</v>
      </c>
      <c r="H47" s="90">
        <v>10</v>
      </c>
      <c r="I47" s="90">
        <v>10</v>
      </c>
      <c r="J47" s="110">
        <v>11</v>
      </c>
      <c r="K47" s="110">
        <v>50</v>
      </c>
      <c r="L47" s="110">
        <v>25</v>
      </c>
      <c r="M47" s="110">
        <v>25</v>
      </c>
      <c r="N47" s="90">
        <f>G47+H47+I47+J47+K47+L47+M47</f>
        <v>141</v>
      </c>
      <c r="O47" s="150"/>
    </row>
    <row r="48" spans="1:20" ht="262.89999999999998" customHeight="1" x14ac:dyDescent="0.4">
      <c r="A48" s="150"/>
      <c r="B48" s="164"/>
      <c r="C48" s="91" t="s">
        <v>70</v>
      </c>
      <c r="D48" s="92" t="s">
        <v>116</v>
      </c>
      <c r="E48" s="150"/>
      <c r="F48" s="92" t="str">
        <f t="shared" si="3"/>
        <v>Бюджет Криво-різької міської територіальної громади</v>
      </c>
      <c r="G48" s="90">
        <v>0</v>
      </c>
      <c r="H48" s="90">
        <v>0</v>
      </c>
      <c r="I48" s="90">
        <v>150</v>
      </c>
      <c r="J48" s="110">
        <v>150</v>
      </c>
      <c r="K48" s="110">
        <v>100</v>
      </c>
      <c r="L48" s="110">
        <v>100</v>
      </c>
      <c r="M48" s="110">
        <v>100</v>
      </c>
      <c r="N48" s="90">
        <f>G48+H48+I48+J48+K48+L48+M48</f>
        <v>600</v>
      </c>
      <c r="O48" s="150"/>
    </row>
    <row r="49" spans="1:20" ht="183.6" customHeight="1" x14ac:dyDescent="0.4">
      <c r="A49" s="150"/>
      <c r="B49" s="164"/>
      <c r="C49" s="91" t="s">
        <v>61</v>
      </c>
      <c r="D49" s="92">
        <v>2020</v>
      </c>
      <c r="E49" s="150"/>
      <c r="F49" s="92" t="str">
        <f t="shared" si="3"/>
        <v>Бюджет Криво-різької міської територіальної громади</v>
      </c>
      <c r="G49" s="90">
        <v>0</v>
      </c>
      <c r="H49" s="90">
        <v>0</v>
      </c>
      <c r="I49" s="90">
        <v>0</v>
      </c>
      <c r="J49" s="110">
        <v>16000.8</v>
      </c>
      <c r="K49" s="110">
        <v>0</v>
      </c>
      <c r="L49" s="110">
        <v>0</v>
      </c>
      <c r="M49" s="110">
        <v>0</v>
      </c>
      <c r="N49" s="90">
        <f>G49+H49+I49+J49+K49+L49+M49</f>
        <v>16000.8</v>
      </c>
      <c r="O49" s="150"/>
    </row>
    <row r="50" spans="1:20" ht="124.9" customHeight="1" x14ac:dyDescent="0.4">
      <c r="A50" s="164" t="s">
        <v>7</v>
      </c>
      <c r="B50" s="164"/>
      <c r="C50" s="164"/>
      <c r="D50" s="164"/>
      <c r="E50" s="164"/>
      <c r="F50" s="92" t="str">
        <f t="shared" si="3"/>
        <v>Бюджет Криво-різької міської територіальної громади</v>
      </c>
      <c r="G50" s="93">
        <f>G48+G47+G45+G43+G38+G37+G35+G42+G40+G39</f>
        <v>2621.82</v>
      </c>
      <c r="H50" s="93">
        <f>H48+H47+H45+H43+H38+H37+H35+H42+H40+H39</f>
        <v>5870</v>
      </c>
      <c r="I50" s="93">
        <f>I48+I47+I45+I43+I38+I37+I35+I42+I40+I39</f>
        <v>1630</v>
      </c>
      <c r="J50" s="111">
        <f>J48+J47+J45+J43+J38+J37+J35+J42+J40+J39+J49</f>
        <v>18803.46</v>
      </c>
      <c r="K50" s="111">
        <f>K48+K47+K45+K43+K38+K37+K35+K42+K40+K39</f>
        <v>4913</v>
      </c>
      <c r="L50" s="111">
        <f>L48+L47+L45+L43+L38+L37+L35+L42+L40+L39</f>
        <v>4865</v>
      </c>
      <c r="M50" s="111">
        <f>M49+M48+M47+M45+M43+M42+M40+M39+M38+M37+M35+M34</f>
        <v>1427.85</v>
      </c>
      <c r="N50" s="93">
        <f>SUM(G50:M50)</f>
        <v>40131.129999999997</v>
      </c>
      <c r="O50" s="150"/>
      <c r="T50" s="78"/>
    </row>
    <row r="51" spans="1:20" ht="65.45" customHeight="1" x14ac:dyDescent="0.4">
      <c r="A51" s="152"/>
      <c r="B51" s="152"/>
      <c r="C51" s="152"/>
      <c r="D51" s="152"/>
      <c r="E51" s="152"/>
      <c r="F51" s="119" t="s">
        <v>13</v>
      </c>
      <c r="G51" s="115">
        <f t="shared" ref="G51:L51" si="4">G41</f>
        <v>500</v>
      </c>
      <c r="H51" s="115">
        <f t="shared" si="4"/>
        <v>600</v>
      </c>
      <c r="I51" s="115">
        <f t="shared" si="4"/>
        <v>700</v>
      </c>
      <c r="J51" s="115">
        <f t="shared" si="4"/>
        <v>700</v>
      </c>
      <c r="K51" s="115">
        <f t="shared" si="4"/>
        <v>2000</v>
      </c>
      <c r="L51" s="115">
        <f t="shared" si="4"/>
        <v>250</v>
      </c>
      <c r="M51" s="115">
        <f>M41</f>
        <v>130</v>
      </c>
      <c r="N51" s="115">
        <f>SUM(G51:M51)</f>
        <v>4880</v>
      </c>
      <c r="O51" s="161"/>
      <c r="T51" s="78"/>
    </row>
    <row r="52" spans="1:20" ht="167.45" customHeight="1" x14ac:dyDescent="0.4">
      <c r="A52" s="154"/>
      <c r="B52" s="154"/>
      <c r="C52" s="154"/>
      <c r="D52" s="154"/>
      <c r="E52" s="154"/>
      <c r="F52" s="162" t="s">
        <v>152</v>
      </c>
      <c r="G52" s="184">
        <f t="shared" ref="G52:L52" si="5">G39</f>
        <v>0</v>
      </c>
      <c r="H52" s="184">
        <f t="shared" si="5"/>
        <v>2000</v>
      </c>
      <c r="I52" s="184">
        <f t="shared" si="5"/>
        <v>0</v>
      </c>
      <c r="J52" s="184">
        <f t="shared" si="5"/>
        <v>0</v>
      </c>
      <c r="K52" s="184">
        <f t="shared" si="5"/>
        <v>0</v>
      </c>
      <c r="L52" s="184">
        <f t="shared" si="5"/>
        <v>0</v>
      </c>
      <c r="M52" s="184">
        <v>0</v>
      </c>
      <c r="N52" s="184">
        <f>SUM(G53:M53)</f>
        <v>0</v>
      </c>
      <c r="O52" s="162"/>
    </row>
    <row r="53" spans="1:20" ht="409.6" customHeight="1" x14ac:dyDescent="0.4">
      <c r="A53" s="164"/>
      <c r="B53" s="164"/>
      <c r="C53" s="164"/>
      <c r="D53" s="164"/>
      <c r="E53" s="164"/>
      <c r="F53" s="163"/>
      <c r="G53" s="160"/>
      <c r="H53" s="160"/>
      <c r="I53" s="160"/>
      <c r="J53" s="160"/>
      <c r="K53" s="160"/>
      <c r="L53" s="160"/>
      <c r="M53" s="160"/>
      <c r="N53" s="160"/>
      <c r="O53" s="163"/>
    </row>
    <row r="54" spans="1:20" ht="202.9" customHeight="1" x14ac:dyDescent="0.4">
      <c r="A54" s="150">
        <v>3</v>
      </c>
      <c r="B54" s="164" t="s">
        <v>51</v>
      </c>
      <c r="C54" s="98" t="s">
        <v>55</v>
      </c>
      <c r="D54" s="96" t="s">
        <v>120</v>
      </c>
      <c r="E54" s="150" t="s">
        <v>50</v>
      </c>
      <c r="F54" s="97" t="str">
        <f>F50</f>
        <v>Бюджет Криво-різької міської територіальної громади</v>
      </c>
      <c r="G54" s="95">
        <v>190</v>
      </c>
      <c r="H54" s="95">
        <v>0</v>
      </c>
      <c r="I54" s="95">
        <v>0</v>
      </c>
      <c r="J54" s="110">
        <v>1000</v>
      </c>
      <c r="K54" s="110">
        <v>1000</v>
      </c>
      <c r="L54" s="110">
        <v>0</v>
      </c>
      <c r="M54" s="110">
        <v>0</v>
      </c>
      <c r="N54" s="95">
        <f t="shared" ref="N54:N63" si="6">SUM(G54:M54)</f>
        <v>2190</v>
      </c>
      <c r="O54" s="150" t="s">
        <v>39</v>
      </c>
    </row>
    <row r="55" spans="1:20" ht="301.89999999999998" customHeight="1" x14ac:dyDescent="0.4">
      <c r="A55" s="150"/>
      <c r="B55" s="164"/>
      <c r="C55" s="98" t="s">
        <v>77</v>
      </c>
      <c r="D55" s="96">
        <v>2022</v>
      </c>
      <c r="E55" s="150"/>
      <c r="F55" s="97" t="s">
        <v>63</v>
      </c>
      <c r="G55" s="95">
        <v>0</v>
      </c>
      <c r="H55" s="95">
        <v>0</v>
      </c>
      <c r="I55" s="95">
        <v>0</v>
      </c>
      <c r="J55" s="110">
        <v>0</v>
      </c>
      <c r="K55" s="110">
        <v>0</v>
      </c>
      <c r="L55" s="110">
        <v>1000</v>
      </c>
      <c r="M55" s="110">
        <v>0</v>
      </c>
      <c r="N55" s="95">
        <f t="shared" si="6"/>
        <v>1000</v>
      </c>
      <c r="O55" s="150"/>
    </row>
    <row r="56" spans="1:20" ht="133.15" customHeight="1" x14ac:dyDescent="0.4">
      <c r="A56" s="161"/>
      <c r="B56" s="152"/>
      <c r="C56" s="129" t="s">
        <v>72</v>
      </c>
      <c r="D56" s="119" t="s">
        <v>34</v>
      </c>
      <c r="E56" s="161"/>
      <c r="F56" s="119" t="str">
        <f>F54</f>
        <v>Бюджет Криво-різької міської територіальної громади</v>
      </c>
      <c r="G56" s="116">
        <v>190</v>
      </c>
      <c r="H56" s="116">
        <v>300</v>
      </c>
      <c r="I56" s="116">
        <v>1261</v>
      </c>
      <c r="J56" s="116">
        <v>1000</v>
      </c>
      <c r="K56" s="116">
        <v>1500</v>
      </c>
      <c r="L56" s="116">
        <v>2000</v>
      </c>
      <c r="M56" s="116">
        <v>0</v>
      </c>
      <c r="N56" s="116">
        <f t="shared" si="6"/>
        <v>6251</v>
      </c>
      <c r="O56" s="161"/>
    </row>
    <row r="57" spans="1:20" ht="219" customHeight="1" x14ac:dyDescent="0.4">
      <c r="A57" s="162"/>
      <c r="B57" s="153"/>
      <c r="C57" s="103" t="s">
        <v>73</v>
      </c>
      <c r="D57" s="120" t="s">
        <v>121</v>
      </c>
      <c r="E57" s="55"/>
      <c r="F57" s="120" t="str">
        <f>F56</f>
        <v>Бюджет Криво-різької міської територіальної громади</v>
      </c>
      <c r="G57" s="118">
        <v>0</v>
      </c>
      <c r="H57" s="118">
        <v>2500</v>
      </c>
      <c r="I57" s="118">
        <v>5000</v>
      </c>
      <c r="J57" s="118">
        <v>15000</v>
      </c>
      <c r="K57" s="118">
        <v>15000</v>
      </c>
      <c r="L57" s="118">
        <v>15000</v>
      </c>
      <c r="M57" s="118">
        <v>13860</v>
      </c>
      <c r="N57" s="118">
        <f t="shared" si="6"/>
        <v>66360</v>
      </c>
      <c r="O57" s="162"/>
    </row>
    <row r="58" spans="1:20" ht="163.15" customHeight="1" x14ac:dyDescent="0.4">
      <c r="A58" s="162"/>
      <c r="B58" s="153"/>
      <c r="C58" s="24" t="s">
        <v>85</v>
      </c>
      <c r="D58" s="74" t="s">
        <v>122</v>
      </c>
      <c r="E58" s="37"/>
      <c r="F58" s="52" t="str">
        <f t="shared" ref="F58:F68" si="7">F57</f>
        <v>Бюджет Криво-різької міської територіальної громади</v>
      </c>
      <c r="G58" s="53">
        <v>0</v>
      </c>
      <c r="H58" s="53">
        <v>0</v>
      </c>
      <c r="I58" s="53">
        <v>0</v>
      </c>
      <c r="J58" s="110">
        <v>15000</v>
      </c>
      <c r="K58" s="110">
        <v>15000</v>
      </c>
      <c r="L58" s="110">
        <v>20000</v>
      </c>
      <c r="M58" s="110">
        <v>0</v>
      </c>
      <c r="N58" s="75">
        <f t="shared" si="6"/>
        <v>50000</v>
      </c>
      <c r="O58" s="162"/>
    </row>
    <row r="59" spans="1:20" s="34" customFormat="1" ht="99.6" customHeight="1" x14ac:dyDescent="0.4">
      <c r="A59" s="163"/>
      <c r="B59" s="154"/>
      <c r="C59" s="24" t="s">
        <v>74</v>
      </c>
      <c r="D59" s="52" t="s">
        <v>123</v>
      </c>
      <c r="E59" s="55"/>
      <c r="F59" s="52" t="str">
        <f t="shared" si="7"/>
        <v>Бюджет Криво-різької міської територіальної громади</v>
      </c>
      <c r="G59" s="53">
        <v>0</v>
      </c>
      <c r="H59" s="53">
        <v>0</v>
      </c>
      <c r="I59" s="53">
        <v>0</v>
      </c>
      <c r="J59" s="110">
        <v>0</v>
      </c>
      <c r="K59" s="110">
        <v>300</v>
      </c>
      <c r="L59" s="110">
        <v>320</v>
      </c>
      <c r="M59" s="110">
        <v>320</v>
      </c>
      <c r="N59" s="75">
        <f t="shared" si="6"/>
        <v>940</v>
      </c>
      <c r="O59" s="163"/>
      <c r="T59" s="79"/>
    </row>
    <row r="60" spans="1:20" ht="103.5" customHeight="1" x14ac:dyDescent="0.4">
      <c r="A60" s="174" t="s">
        <v>7</v>
      </c>
      <c r="B60" s="174"/>
      <c r="C60" s="174"/>
      <c r="D60" s="174"/>
      <c r="E60" s="174"/>
      <c r="F60" s="52" t="str">
        <f t="shared" si="7"/>
        <v>Бюджет Криво-різької міської територіальної громади</v>
      </c>
      <c r="G60" s="35">
        <f t="shared" ref="G60:L60" si="8">G59+G58+G57+G56+G55+G54</f>
        <v>380</v>
      </c>
      <c r="H60" s="35">
        <f t="shared" si="8"/>
        <v>2800</v>
      </c>
      <c r="I60" s="35">
        <f t="shared" si="8"/>
        <v>6261</v>
      </c>
      <c r="J60" s="111">
        <f t="shared" si="8"/>
        <v>32000</v>
      </c>
      <c r="K60" s="109">
        <f t="shared" si="8"/>
        <v>32800</v>
      </c>
      <c r="L60" s="111">
        <f t="shared" si="8"/>
        <v>38320</v>
      </c>
      <c r="M60" s="111">
        <f>SUM(M54:M59)</f>
        <v>14180</v>
      </c>
      <c r="N60" s="35">
        <f t="shared" si="6"/>
        <v>126741</v>
      </c>
      <c r="O60" s="57"/>
      <c r="T60" s="78"/>
    </row>
    <row r="61" spans="1:20" ht="109.5" customHeight="1" x14ac:dyDescent="0.4">
      <c r="A61" s="150">
        <v>4</v>
      </c>
      <c r="B61" s="164" t="s">
        <v>91</v>
      </c>
      <c r="C61" s="92" t="s">
        <v>27</v>
      </c>
      <c r="D61" s="92" t="s">
        <v>120</v>
      </c>
      <c r="E61" s="150" t="s">
        <v>100</v>
      </c>
      <c r="F61" s="92" t="str">
        <f t="shared" si="7"/>
        <v>Бюджет Криво-різької міської територіальної громади</v>
      </c>
      <c r="G61" s="90">
        <v>12000</v>
      </c>
      <c r="H61" s="90">
        <v>80000</v>
      </c>
      <c r="I61" s="90">
        <f>40000+4166.29+20000</f>
        <v>64166.29</v>
      </c>
      <c r="J61" s="110">
        <f>25000+12000</f>
        <v>37000</v>
      </c>
      <c r="K61" s="110">
        <v>55000</v>
      </c>
      <c r="L61" s="110">
        <v>0</v>
      </c>
      <c r="M61" s="110">
        <v>0</v>
      </c>
      <c r="N61" s="90">
        <f t="shared" si="6"/>
        <v>248166.29</v>
      </c>
      <c r="O61" s="158" t="s">
        <v>99</v>
      </c>
    </row>
    <row r="62" spans="1:20" ht="106.15" customHeight="1" x14ac:dyDescent="0.4">
      <c r="A62" s="150"/>
      <c r="B62" s="164"/>
      <c r="C62" s="92" t="s">
        <v>93</v>
      </c>
      <c r="D62" s="92">
        <v>2022</v>
      </c>
      <c r="E62" s="150"/>
      <c r="F62" s="92" t="str">
        <f t="shared" si="7"/>
        <v>Бюджет Криво-різької міської територіальної громади</v>
      </c>
      <c r="G62" s="90">
        <v>0</v>
      </c>
      <c r="H62" s="90">
        <v>0</v>
      </c>
      <c r="I62" s="90">
        <v>0</v>
      </c>
      <c r="J62" s="110">
        <v>0</v>
      </c>
      <c r="K62" s="110">
        <v>0</v>
      </c>
      <c r="L62" s="110">
        <v>75000</v>
      </c>
      <c r="M62" s="110">
        <v>0</v>
      </c>
      <c r="N62" s="90">
        <f t="shared" si="6"/>
        <v>75000</v>
      </c>
      <c r="O62" s="158"/>
    </row>
    <row r="63" spans="1:20" ht="117" customHeight="1" x14ac:dyDescent="0.4">
      <c r="A63" s="150"/>
      <c r="B63" s="164"/>
      <c r="C63" s="92" t="s">
        <v>86</v>
      </c>
      <c r="D63" s="92" t="s">
        <v>116</v>
      </c>
      <c r="E63" s="150"/>
      <c r="F63" s="92" t="str">
        <f>F61</f>
        <v>Бюджет Криво-різької міської територіальної громади</v>
      </c>
      <c r="G63" s="90">
        <v>5000</v>
      </c>
      <c r="H63" s="90">
        <v>5000</v>
      </c>
      <c r="I63" s="90">
        <v>5000</v>
      </c>
      <c r="J63" s="110">
        <v>0</v>
      </c>
      <c r="K63" s="110">
        <v>3000</v>
      </c>
      <c r="L63" s="110">
        <v>3000</v>
      </c>
      <c r="M63" s="110">
        <v>3000</v>
      </c>
      <c r="N63" s="90">
        <f t="shared" si="6"/>
        <v>24000</v>
      </c>
      <c r="O63" s="158"/>
    </row>
    <row r="64" spans="1:20" ht="153.75" customHeight="1" x14ac:dyDescent="0.4">
      <c r="A64" s="150"/>
      <c r="B64" s="164"/>
      <c r="C64" s="172" t="s">
        <v>87</v>
      </c>
      <c r="D64" s="172" t="s">
        <v>124</v>
      </c>
      <c r="E64" s="150"/>
      <c r="F64" s="172" t="str">
        <f t="shared" si="7"/>
        <v>Бюджет Криво-різької міської територіальної громади</v>
      </c>
      <c r="G64" s="171">
        <v>5000</v>
      </c>
      <c r="H64" s="171">
        <v>6000</v>
      </c>
      <c r="I64" s="171">
        <v>5000</v>
      </c>
      <c r="J64" s="171">
        <v>0</v>
      </c>
      <c r="K64" s="171">
        <v>0</v>
      </c>
      <c r="L64" s="171">
        <v>0</v>
      </c>
      <c r="M64" s="171">
        <v>0</v>
      </c>
      <c r="N64" s="171">
        <f>G64+H64+I64+J64+K64+L64+M64</f>
        <v>16000</v>
      </c>
      <c r="O64" s="158"/>
    </row>
    <row r="65" spans="1:15" ht="32.25" customHeight="1" x14ac:dyDescent="0.4">
      <c r="A65" s="150"/>
      <c r="B65" s="164"/>
      <c r="C65" s="172"/>
      <c r="D65" s="172"/>
      <c r="E65" s="150"/>
      <c r="F65" s="172"/>
      <c r="G65" s="171"/>
      <c r="H65" s="171"/>
      <c r="I65" s="171"/>
      <c r="J65" s="171"/>
      <c r="K65" s="171"/>
      <c r="L65" s="171"/>
      <c r="M65" s="171"/>
      <c r="N65" s="171"/>
      <c r="O65" s="158"/>
    </row>
    <row r="66" spans="1:15" ht="107.45" customHeight="1" x14ac:dyDescent="0.4">
      <c r="A66" s="161"/>
      <c r="B66" s="152"/>
      <c r="C66" s="119" t="s">
        <v>88</v>
      </c>
      <c r="D66" s="119">
        <v>2017</v>
      </c>
      <c r="E66" s="161"/>
      <c r="F66" s="119" t="str">
        <f>F64</f>
        <v>Бюджет Криво-різької міської територіальної громади</v>
      </c>
      <c r="G66" s="116">
        <v>1500</v>
      </c>
      <c r="H66" s="116">
        <v>0</v>
      </c>
      <c r="I66" s="116">
        <v>0</v>
      </c>
      <c r="J66" s="116">
        <v>0</v>
      </c>
      <c r="K66" s="116">
        <v>0</v>
      </c>
      <c r="L66" s="116">
        <v>0</v>
      </c>
      <c r="M66" s="116">
        <v>0</v>
      </c>
      <c r="N66" s="116">
        <f>G66+H66+I66+J66+K66+L66+M66</f>
        <v>1500</v>
      </c>
      <c r="O66" s="173"/>
    </row>
    <row r="67" spans="1:15" ht="108.75" customHeight="1" x14ac:dyDescent="0.4">
      <c r="A67" s="163"/>
      <c r="B67" s="154"/>
      <c r="C67" s="120" t="s">
        <v>89</v>
      </c>
      <c r="D67" s="120">
        <v>2017</v>
      </c>
      <c r="E67" s="163"/>
      <c r="F67" s="120" t="str">
        <f t="shared" si="7"/>
        <v>Бюджет Криво-різької міської територіальної громади</v>
      </c>
      <c r="G67" s="118">
        <v>1500</v>
      </c>
      <c r="H67" s="118">
        <v>0</v>
      </c>
      <c r="I67" s="118">
        <v>0</v>
      </c>
      <c r="J67" s="118">
        <v>0</v>
      </c>
      <c r="K67" s="118">
        <v>0</v>
      </c>
      <c r="L67" s="118">
        <v>0</v>
      </c>
      <c r="M67" s="118">
        <v>0</v>
      </c>
      <c r="N67" s="118">
        <f>G67+H67+I67+J67+K67+L67+M67</f>
        <v>1500</v>
      </c>
      <c r="O67" s="167"/>
    </row>
    <row r="68" spans="1:15" ht="264" customHeight="1" x14ac:dyDescent="0.4">
      <c r="A68" s="150"/>
      <c r="B68" s="164"/>
      <c r="C68" s="85" t="s">
        <v>90</v>
      </c>
      <c r="D68" s="92" t="s">
        <v>125</v>
      </c>
      <c r="E68" s="150"/>
      <c r="F68" s="92" t="str">
        <f t="shared" si="7"/>
        <v>Бюджет Криво-різької міської територіальної громади</v>
      </c>
      <c r="G68" s="90">
        <f>1420+2450</f>
        <v>3870</v>
      </c>
      <c r="H68" s="90">
        <v>0</v>
      </c>
      <c r="I68" s="90">
        <v>0</v>
      </c>
      <c r="J68" s="110">
        <v>0</v>
      </c>
      <c r="K68" s="110">
        <v>2500</v>
      </c>
      <c r="L68" s="110">
        <f>5000+37000</f>
        <v>42000</v>
      </c>
      <c r="M68" s="110">
        <f>5000+37000</f>
        <v>42000</v>
      </c>
      <c r="N68" s="90">
        <f>G68+H68+I68+J68+K68+L68+M68</f>
        <v>90370</v>
      </c>
      <c r="O68" s="158"/>
    </row>
    <row r="69" spans="1:15" ht="75" customHeight="1" x14ac:dyDescent="0.4">
      <c r="A69" s="150"/>
      <c r="B69" s="164"/>
      <c r="C69" s="150" t="s">
        <v>96</v>
      </c>
      <c r="D69" s="150" t="s">
        <v>126</v>
      </c>
      <c r="E69" s="150"/>
      <c r="F69" s="172" t="s">
        <v>84</v>
      </c>
      <c r="G69" s="171">
        <v>0</v>
      </c>
      <c r="H69" s="171">
        <v>18235</v>
      </c>
      <c r="I69" s="171">
        <v>12752.19</v>
      </c>
      <c r="J69" s="171">
        <v>0</v>
      </c>
      <c r="K69" s="171">
        <v>0</v>
      </c>
      <c r="L69" s="171">
        <v>0</v>
      </c>
      <c r="M69" s="171">
        <v>0</v>
      </c>
      <c r="N69" s="171">
        <f>G69+H69+I69+J69+K69+L69+M69</f>
        <v>30987.190000000002</v>
      </c>
      <c r="O69" s="158"/>
    </row>
    <row r="70" spans="1:15" ht="217.15" customHeight="1" x14ac:dyDescent="0.4">
      <c r="A70" s="150"/>
      <c r="B70" s="164"/>
      <c r="C70" s="150"/>
      <c r="D70" s="150"/>
      <c r="E70" s="150"/>
      <c r="F70" s="172"/>
      <c r="G70" s="171"/>
      <c r="H70" s="171"/>
      <c r="I70" s="171"/>
      <c r="J70" s="171"/>
      <c r="K70" s="171"/>
      <c r="L70" s="171"/>
      <c r="M70" s="171"/>
      <c r="N70" s="171"/>
      <c r="O70" s="158"/>
    </row>
    <row r="71" spans="1:15" ht="264" customHeight="1" x14ac:dyDescent="0.4">
      <c r="A71" s="150"/>
      <c r="B71" s="164"/>
      <c r="C71" s="25" t="s">
        <v>101</v>
      </c>
      <c r="D71" s="92" t="s">
        <v>116</v>
      </c>
      <c r="E71" s="150"/>
      <c r="F71" s="92" t="str">
        <f>F67</f>
        <v>Бюджет Криво-різької міської територіальної громади</v>
      </c>
      <c r="G71" s="90">
        <v>0</v>
      </c>
      <c r="H71" s="90">
        <v>0</v>
      </c>
      <c r="I71" s="90">
        <v>10000</v>
      </c>
      <c r="J71" s="110">
        <v>0</v>
      </c>
      <c r="K71" s="110">
        <v>35000</v>
      </c>
      <c r="L71" s="110">
        <v>18000</v>
      </c>
      <c r="M71" s="110">
        <v>18000</v>
      </c>
      <c r="N71" s="90">
        <f>G71+H71+I71+J71+K71+L71+M71</f>
        <v>81000</v>
      </c>
      <c r="O71" s="158"/>
    </row>
    <row r="72" spans="1:15" ht="262.89999999999998" customHeight="1" x14ac:dyDescent="0.4">
      <c r="A72" s="150"/>
      <c r="B72" s="164"/>
      <c r="C72" s="25" t="s">
        <v>154</v>
      </c>
      <c r="D72" s="92" t="s">
        <v>119</v>
      </c>
      <c r="E72" s="150"/>
      <c r="F72" s="92" t="str">
        <f>F68</f>
        <v>Бюджет Криво-різької міської територіальної громади</v>
      </c>
      <c r="G72" s="90">
        <v>0</v>
      </c>
      <c r="H72" s="90">
        <v>0</v>
      </c>
      <c r="I72" s="90">
        <v>0</v>
      </c>
      <c r="J72" s="110">
        <v>0</v>
      </c>
      <c r="K72" s="110">
        <v>0</v>
      </c>
      <c r="L72" s="110">
        <v>10000</v>
      </c>
      <c r="M72" s="110">
        <v>10000</v>
      </c>
      <c r="N72" s="90">
        <f>G72+H72+I72+J72+K72+L72+M72</f>
        <v>20000</v>
      </c>
      <c r="O72" s="158"/>
    </row>
    <row r="73" spans="1:15" ht="111" customHeight="1" x14ac:dyDescent="0.4">
      <c r="A73" s="150"/>
      <c r="B73" s="164"/>
      <c r="C73" s="25" t="s">
        <v>153</v>
      </c>
      <c r="D73" s="92"/>
      <c r="E73" s="150"/>
      <c r="F73" s="92"/>
      <c r="G73" s="90"/>
      <c r="H73" s="90"/>
      <c r="I73" s="90"/>
      <c r="J73" s="110"/>
      <c r="K73" s="110"/>
      <c r="L73" s="110"/>
      <c r="M73" s="110"/>
      <c r="N73" s="90"/>
      <c r="O73" s="158"/>
    </row>
    <row r="74" spans="1:15" ht="284.25" customHeight="1" x14ac:dyDescent="0.4">
      <c r="A74" s="150"/>
      <c r="B74" s="164"/>
      <c r="C74" s="25" t="s">
        <v>102</v>
      </c>
      <c r="D74" s="92" t="s">
        <v>127</v>
      </c>
      <c r="E74" s="150"/>
      <c r="F74" s="92" t="str">
        <f>F72</f>
        <v>Бюджет Криво-різької міської територіальної громади</v>
      </c>
      <c r="G74" s="90">
        <v>0</v>
      </c>
      <c r="H74" s="90">
        <v>0</v>
      </c>
      <c r="I74" s="90">
        <v>0</v>
      </c>
      <c r="J74" s="110">
        <v>0</v>
      </c>
      <c r="K74" s="110">
        <v>20500</v>
      </c>
      <c r="L74" s="110">
        <v>27000</v>
      </c>
      <c r="M74" s="110">
        <v>0</v>
      </c>
      <c r="N74" s="90">
        <f>G74+H74+I74+J74+K74+L74+M74</f>
        <v>47500</v>
      </c>
      <c r="O74" s="158"/>
    </row>
    <row r="75" spans="1:15" ht="135" customHeight="1" x14ac:dyDescent="0.4">
      <c r="A75" s="150"/>
      <c r="B75" s="164"/>
      <c r="C75" s="85" t="s">
        <v>118</v>
      </c>
      <c r="D75" s="85" t="s">
        <v>119</v>
      </c>
      <c r="E75" s="150"/>
      <c r="F75" s="92" t="str">
        <f>F74</f>
        <v>Бюджет Криво-різької міської територіальної громади</v>
      </c>
      <c r="G75" s="90">
        <v>0</v>
      </c>
      <c r="H75" s="90">
        <v>0</v>
      </c>
      <c r="I75" s="90">
        <v>0</v>
      </c>
      <c r="J75" s="110">
        <v>0</v>
      </c>
      <c r="K75" s="110">
        <v>0</v>
      </c>
      <c r="L75" s="110">
        <f>30000+18000</f>
        <v>48000</v>
      </c>
      <c r="M75" s="110">
        <v>100000</v>
      </c>
      <c r="N75" s="90">
        <f>G75+H75+I75+J75+K75+L75+M75</f>
        <v>148000</v>
      </c>
      <c r="O75" s="158"/>
    </row>
    <row r="76" spans="1:15" ht="409.6" customHeight="1" x14ac:dyDescent="0.4">
      <c r="A76" s="150"/>
      <c r="B76" s="164"/>
      <c r="C76" s="168" t="s">
        <v>111</v>
      </c>
      <c r="D76" s="168" t="s">
        <v>119</v>
      </c>
      <c r="E76" s="150"/>
      <c r="F76" s="169" t="str">
        <f>F75</f>
        <v>Бюджет Криво-різької міської територіальної громади</v>
      </c>
      <c r="G76" s="170">
        <v>0</v>
      </c>
      <c r="H76" s="170">
        <v>0</v>
      </c>
      <c r="I76" s="170">
        <v>0</v>
      </c>
      <c r="J76" s="171">
        <v>0</v>
      </c>
      <c r="K76" s="171">
        <v>0</v>
      </c>
      <c r="L76" s="171">
        <v>14860</v>
      </c>
      <c r="M76" s="171">
        <v>20000</v>
      </c>
      <c r="N76" s="170">
        <f>G76+H76+I76+J76+K76+L76+M76</f>
        <v>34860</v>
      </c>
      <c r="O76" s="158"/>
    </row>
    <row r="77" spans="1:15" ht="75" customHeight="1" x14ac:dyDescent="0.4">
      <c r="A77" s="150"/>
      <c r="B77" s="164"/>
      <c r="C77" s="168"/>
      <c r="D77" s="168"/>
      <c r="E77" s="150"/>
      <c r="F77" s="169"/>
      <c r="G77" s="170"/>
      <c r="H77" s="170"/>
      <c r="I77" s="170"/>
      <c r="J77" s="171"/>
      <c r="K77" s="171"/>
      <c r="L77" s="171"/>
      <c r="M77" s="171"/>
      <c r="N77" s="170"/>
      <c r="O77" s="158"/>
    </row>
    <row r="78" spans="1:15" ht="189.6" customHeight="1" x14ac:dyDescent="0.4">
      <c r="A78" s="150"/>
      <c r="B78" s="164"/>
      <c r="C78" s="84" t="s">
        <v>155</v>
      </c>
      <c r="D78" s="84">
        <v>2022</v>
      </c>
      <c r="E78" s="150"/>
      <c r="F78" s="86" t="str">
        <f>F76</f>
        <v>Бюджет Криво-різької міської територіальної громади</v>
      </c>
      <c r="G78" s="87">
        <v>0</v>
      </c>
      <c r="H78" s="87">
        <v>0</v>
      </c>
      <c r="I78" s="87">
        <v>0</v>
      </c>
      <c r="J78" s="110">
        <v>0</v>
      </c>
      <c r="K78" s="110">
        <v>0</v>
      </c>
      <c r="L78" s="110">
        <v>17600</v>
      </c>
      <c r="M78" s="110">
        <v>0</v>
      </c>
      <c r="N78" s="87">
        <f t="shared" ref="N78:N89" si="9">G78+H78+I78+J78+K78+L78+M78</f>
        <v>17600</v>
      </c>
      <c r="O78" s="158"/>
    </row>
    <row r="79" spans="1:15" ht="201.6" customHeight="1" x14ac:dyDescent="0.4">
      <c r="A79" s="150"/>
      <c r="B79" s="164"/>
      <c r="C79" s="105" t="s">
        <v>156</v>
      </c>
      <c r="D79" s="105"/>
      <c r="E79" s="150"/>
      <c r="F79" s="104"/>
      <c r="G79" s="106"/>
      <c r="H79" s="106"/>
      <c r="I79" s="106"/>
      <c r="J79" s="110"/>
      <c r="K79" s="110"/>
      <c r="L79" s="110"/>
      <c r="M79" s="110"/>
      <c r="N79" s="106"/>
      <c r="O79" s="158"/>
    </row>
    <row r="80" spans="1:15" ht="409.6" customHeight="1" x14ac:dyDescent="0.4">
      <c r="A80" s="150"/>
      <c r="B80" s="164"/>
      <c r="C80" s="105" t="s">
        <v>159</v>
      </c>
      <c r="D80" s="104">
        <v>2023</v>
      </c>
      <c r="E80" s="150"/>
      <c r="F80" s="104" t="s">
        <v>160</v>
      </c>
      <c r="G80" s="106">
        <v>0</v>
      </c>
      <c r="H80" s="106">
        <v>0</v>
      </c>
      <c r="I80" s="106">
        <v>0</v>
      </c>
      <c r="J80" s="110">
        <v>0</v>
      </c>
      <c r="K80" s="110">
        <v>0</v>
      </c>
      <c r="L80" s="110">
        <v>0</v>
      </c>
      <c r="M80" s="110">
        <v>200000</v>
      </c>
      <c r="N80" s="106">
        <f>M80</f>
        <v>200000</v>
      </c>
      <c r="O80" s="158"/>
    </row>
    <row r="81" spans="1:20" ht="150" customHeight="1" x14ac:dyDescent="0.4">
      <c r="A81" s="150"/>
      <c r="B81" s="164"/>
      <c r="C81" s="85" t="s">
        <v>131</v>
      </c>
      <c r="D81" s="92" t="s">
        <v>116</v>
      </c>
      <c r="E81" s="150" t="s">
        <v>104</v>
      </c>
      <c r="F81" s="92" t="str">
        <f>F72</f>
        <v>Бюджет Криво-різької міської територіальної громади</v>
      </c>
      <c r="G81" s="90">
        <v>30000</v>
      </c>
      <c r="H81" s="90">
        <v>30000</v>
      </c>
      <c r="I81" s="90">
        <v>30000</v>
      </c>
      <c r="J81" s="110">
        <v>0</v>
      </c>
      <c r="K81" s="110">
        <v>0</v>
      </c>
      <c r="L81" s="110">
        <f>90000+12000+28000+8000+15000</f>
        <v>153000</v>
      </c>
      <c r="M81" s="110">
        <v>80000</v>
      </c>
      <c r="N81" s="87">
        <f t="shared" si="9"/>
        <v>323000</v>
      </c>
      <c r="O81" s="150" t="s">
        <v>103</v>
      </c>
    </row>
    <row r="82" spans="1:20" ht="108.6" customHeight="1" x14ac:dyDescent="0.4">
      <c r="A82" s="150"/>
      <c r="B82" s="164"/>
      <c r="C82" s="85" t="s">
        <v>132</v>
      </c>
      <c r="D82" s="92" t="s">
        <v>116</v>
      </c>
      <c r="E82" s="150"/>
      <c r="F82" s="92" t="str">
        <f>F72</f>
        <v>Бюджет Криво-різької міської територіальної громади</v>
      </c>
      <c r="G82" s="90">
        <v>2000</v>
      </c>
      <c r="H82" s="90">
        <v>2000</v>
      </c>
      <c r="I82" s="90">
        <v>2000</v>
      </c>
      <c r="J82" s="110">
        <v>1000</v>
      </c>
      <c r="K82" s="110">
        <f>J82*1.05</f>
        <v>1050</v>
      </c>
      <c r="L82" s="110">
        <f>K82*1.05</f>
        <v>1102.5</v>
      </c>
      <c r="M82" s="110">
        <v>500</v>
      </c>
      <c r="N82" s="87">
        <f t="shared" si="9"/>
        <v>9652.5</v>
      </c>
      <c r="O82" s="150"/>
    </row>
    <row r="83" spans="1:20" ht="132.6" customHeight="1" x14ac:dyDescent="0.4">
      <c r="A83" s="150"/>
      <c r="B83" s="164"/>
      <c r="C83" s="85" t="s">
        <v>133</v>
      </c>
      <c r="D83" s="92" t="s">
        <v>124</v>
      </c>
      <c r="E83" s="150"/>
      <c r="F83" s="92" t="str">
        <f>F82</f>
        <v>Бюджет Криво-різької міської територіальної громади</v>
      </c>
      <c r="G83" s="90">
        <v>14658.87</v>
      </c>
      <c r="H83" s="90">
        <v>37280.589999999997</v>
      </c>
      <c r="I83" s="90">
        <v>20963.5</v>
      </c>
      <c r="J83" s="110">
        <v>0</v>
      </c>
      <c r="K83" s="110">
        <v>0</v>
      </c>
      <c r="L83" s="110">
        <v>0</v>
      </c>
      <c r="M83" s="110">
        <v>0</v>
      </c>
      <c r="N83" s="87">
        <f t="shared" si="9"/>
        <v>72902.959999999992</v>
      </c>
      <c r="O83" s="150"/>
    </row>
    <row r="84" spans="1:20" ht="212.45" customHeight="1" x14ac:dyDescent="0.4">
      <c r="A84" s="150"/>
      <c r="B84" s="164"/>
      <c r="C84" s="85" t="s">
        <v>134</v>
      </c>
      <c r="D84" s="92" t="s">
        <v>116</v>
      </c>
      <c r="E84" s="150"/>
      <c r="F84" s="92" t="str">
        <f>F83</f>
        <v>Бюджет Криво-різької міської територіальної громади</v>
      </c>
      <c r="G84" s="90">
        <v>62408.800000000003</v>
      </c>
      <c r="H84" s="90">
        <v>0</v>
      </c>
      <c r="I84" s="90">
        <v>6476</v>
      </c>
      <c r="J84" s="110">
        <f>7026.77+1000+1000</f>
        <v>9026.77</v>
      </c>
      <c r="K84" s="110">
        <v>15000</v>
      </c>
      <c r="L84" s="110">
        <v>20000</v>
      </c>
      <c r="M84" s="110">
        <v>20000</v>
      </c>
      <c r="N84" s="87">
        <f t="shared" si="9"/>
        <v>132911.57</v>
      </c>
      <c r="O84" s="150"/>
    </row>
    <row r="85" spans="1:20" ht="366.6" customHeight="1" x14ac:dyDescent="0.4">
      <c r="A85" s="150"/>
      <c r="B85" s="164"/>
      <c r="C85" s="85" t="s">
        <v>135</v>
      </c>
      <c r="D85" s="92" t="s">
        <v>116</v>
      </c>
      <c r="E85" s="150"/>
      <c r="F85" s="92" t="str">
        <f>F84</f>
        <v>Бюджет Криво-різької міської територіальної громади</v>
      </c>
      <c r="G85" s="90">
        <v>10520</v>
      </c>
      <c r="H85" s="90">
        <v>13000</v>
      </c>
      <c r="I85" s="90">
        <v>17000</v>
      </c>
      <c r="J85" s="122">
        <f>3000+267</f>
        <v>3267</v>
      </c>
      <c r="K85" s="110">
        <f>J85*1.05</f>
        <v>3430.3500000000004</v>
      </c>
      <c r="L85" s="110">
        <v>5000</v>
      </c>
      <c r="M85" s="110">
        <v>5000</v>
      </c>
      <c r="N85" s="87">
        <f t="shared" si="9"/>
        <v>57217.35</v>
      </c>
      <c r="O85" s="150"/>
    </row>
    <row r="86" spans="1:20" ht="234" customHeight="1" x14ac:dyDescent="0.4">
      <c r="A86" s="150"/>
      <c r="B86" s="164"/>
      <c r="C86" s="85" t="s">
        <v>136</v>
      </c>
      <c r="D86" s="92" t="s">
        <v>116</v>
      </c>
      <c r="E86" s="150"/>
      <c r="F86" s="92" t="s">
        <v>76</v>
      </c>
      <c r="G86" s="90">
        <v>12398.84</v>
      </c>
      <c r="H86" s="90">
        <v>0</v>
      </c>
      <c r="I86" s="90">
        <v>0</v>
      </c>
      <c r="J86" s="110">
        <v>0</v>
      </c>
      <c r="K86" s="110">
        <v>0</v>
      </c>
      <c r="L86" s="110">
        <f>10000+3000+52000</f>
        <v>65000</v>
      </c>
      <c r="M86" s="110">
        <v>30000</v>
      </c>
      <c r="N86" s="87">
        <f t="shared" si="9"/>
        <v>107398.84</v>
      </c>
      <c r="O86" s="150"/>
    </row>
    <row r="87" spans="1:20" ht="127.9" customHeight="1" x14ac:dyDescent="0.4">
      <c r="A87" s="150"/>
      <c r="B87" s="164"/>
      <c r="C87" s="85" t="s">
        <v>137</v>
      </c>
      <c r="D87" s="92">
        <v>2017</v>
      </c>
      <c r="E87" s="150"/>
      <c r="F87" s="92" t="s">
        <v>63</v>
      </c>
      <c r="G87" s="90">
        <v>2340</v>
      </c>
      <c r="H87" s="90">
        <v>0</v>
      </c>
      <c r="I87" s="90">
        <v>0</v>
      </c>
      <c r="J87" s="110">
        <v>0</v>
      </c>
      <c r="K87" s="110">
        <v>0</v>
      </c>
      <c r="L87" s="110">
        <v>0</v>
      </c>
      <c r="M87" s="110">
        <v>0</v>
      </c>
      <c r="N87" s="87">
        <f t="shared" si="9"/>
        <v>2340</v>
      </c>
      <c r="O87" s="150"/>
    </row>
    <row r="88" spans="1:20" ht="117" customHeight="1" x14ac:dyDescent="0.4">
      <c r="A88" s="150"/>
      <c r="B88" s="164"/>
      <c r="C88" s="85" t="s">
        <v>138</v>
      </c>
      <c r="D88" s="92" t="s">
        <v>117</v>
      </c>
      <c r="E88" s="150"/>
      <c r="F88" s="92" t="str">
        <f>F86</f>
        <v xml:space="preserve">Бюджет Криво-різької міської територіальної громади </v>
      </c>
      <c r="G88" s="90">
        <v>0</v>
      </c>
      <c r="H88" s="90">
        <v>0</v>
      </c>
      <c r="I88" s="90">
        <v>0</v>
      </c>
      <c r="J88" s="110">
        <v>1000</v>
      </c>
      <c r="K88" s="110">
        <f>J88*1.05</f>
        <v>1050</v>
      </c>
      <c r="L88" s="110">
        <f>K88*1.05</f>
        <v>1102.5</v>
      </c>
      <c r="M88" s="110">
        <v>550</v>
      </c>
      <c r="N88" s="87">
        <f t="shared" si="9"/>
        <v>3702.5</v>
      </c>
      <c r="O88" s="150"/>
    </row>
    <row r="89" spans="1:20" ht="365.45" customHeight="1" x14ac:dyDescent="0.4">
      <c r="A89" s="150"/>
      <c r="B89" s="164"/>
      <c r="C89" s="85" t="s">
        <v>139</v>
      </c>
      <c r="D89" s="92">
        <v>2023</v>
      </c>
      <c r="E89" s="150"/>
      <c r="F89" s="86" t="s">
        <v>63</v>
      </c>
      <c r="G89" s="87">
        <v>0</v>
      </c>
      <c r="H89" s="87">
        <v>0</v>
      </c>
      <c r="I89" s="87">
        <v>0</v>
      </c>
      <c r="J89" s="110">
        <v>0</v>
      </c>
      <c r="K89" s="110">
        <v>0</v>
      </c>
      <c r="L89" s="110">
        <v>83000</v>
      </c>
      <c r="M89" s="110">
        <v>0</v>
      </c>
      <c r="N89" s="87">
        <f t="shared" si="9"/>
        <v>83000</v>
      </c>
      <c r="O89" s="150"/>
    </row>
    <row r="90" spans="1:20" ht="124.9" customHeight="1" x14ac:dyDescent="0.4">
      <c r="A90" s="164" t="s">
        <v>7</v>
      </c>
      <c r="B90" s="164"/>
      <c r="C90" s="164"/>
      <c r="D90" s="164"/>
      <c r="E90" s="164"/>
      <c r="F90" s="92" t="str">
        <f>F88</f>
        <v xml:space="preserve">Бюджет Криво-різької міської територіальної громади </v>
      </c>
      <c r="G90" s="93">
        <f>G61+G63+G64+G66+G67+G68+G69+G71+G72+G74+G81+G82+G83+G84+G85+G86+G87+G62+G75+G76+G88+G89</f>
        <v>163196.50999999998</v>
      </c>
      <c r="H90" s="93">
        <f>H61+H63+H64+H66+H67+H68+H69+H71+H72+H74+H81+H82+H83+H84+H85+H86+H87+H62+H75+H76+H88+H89</f>
        <v>191515.59</v>
      </c>
      <c r="I90" s="93">
        <f>I61+I63+I64+I66+I67+I68+I69+I71+I72+I74+I81+I82+I83+I84+I85+I86+I87+I62+I75+I76+I88+I89</f>
        <v>173357.98</v>
      </c>
      <c r="J90" s="111">
        <f>J61+J63+J64+J66+J67+J68+J69+J71+J72+J74+J81+J82+J83+J84+J85+J86+J87+J62+J75+J76+J88+J89</f>
        <v>51293.770000000004</v>
      </c>
      <c r="K90" s="111">
        <f>K61+K63+K64+K66+K67+K68+K69+K71+K72+K74+K81+K82+K83+K84+K85+K86+K87+K62+K75+K76+K88+K89</f>
        <v>136530.35</v>
      </c>
      <c r="L90" s="111">
        <f>L61+L63+L64+L66+L67+L68+L69+L71+L72+L74+L81+L82+L83+L84+L85+L86+L87+L62+L75+L76+L88+L89+L78</f>
        <v>583665</v>
      </c>
      <c r="M90" s="111">
        <f>SUM(M61:M89)-M80</f>
        <v>329050</v>
      </c>
      <c r="N90" s="93">
        <f>SUM(N61:N89)-N80</f>
        <v>1628609.2000000002</v>
      </c>
      <c r="O90" s="151"/>
      <c r="T90" s="78"/>
    </row>
    <row r="91" spans="1:20" ht="409.6" customHeight="1" x14ac:dyDescent="0.4">
      <c r="A91" s="164"/>
      <c r="B91" s="164"/>
      <c r="C91" s="164"/>
      <c r="D91" s="164"/>
      <c r="E91" s="164"/>
      <c r="F91" s="104" t="s">
        <v>160</v>
      </c>
      <c r="G91" s="107">
        <v>0</v>
      </c>
      <c r="H91" s="107">
        <v>0</v>
      </c>
      <c r="I91" s="107">
        <v>0</v>
      </c>
      <c r="J91" s="111">
        <v>0</v>
      </c>
      <c r="K91" s="111">
        <v>0</v>
      </c>
      <c r="L91" s="111">
        <v>0</v>
      </c>
      <c r="M91" s="111">
        <f>M80</f>
        <v>200000</v>
      </c>
      <c r="N91" s="107">
        <f>M91</f>
        <v>200000</v>
      </c>
      <c r="O91" s="151"/>
      <c r="T91" s="78"/>
    </row>
    <row r="92" spans="1:20" ht="380.45" customHeight="1" x14ac:dyDescent="0.4">
      <c r="A92" s="152">
        <v>5</v>
      </c>
      <c r="B92" s="153" t="s">
        <v>59</v>
      </c>
      <c r="C92" s="50" t="s">
        <v>32</v>
      </c>
      <c r="D92" s="88">
        <v>2017</v>
      </c>
      <c r="E92" s="162" t="s">
        <v>82</v>
      </c>
      <c r="F92" s="52" t="str">
        <f>F90</f>
        <v xml:space="preserve">Бюджет Криво-різької міської територіальної громади </v>
      </c>
      <c r="G92" s="53">
        <f>300-125.1</f>
        <v>174.9</v>
      </c>
      <c r="H92" s="53">
        <v>0</v>
      </c>
      <c r="I92" s="53">
        <v>0</v>
      </c>
      <c r="J92" s="110">
        <v>0</v>
      </c>
      <c r="K92" s="110">
        <v>0</v>
      </c>
      <c r="L92" s="110">
        <v>0</v>
      </c>
      <c r="M92" s="110">
        <v>0</v>
      </c>
      <c r="N92" s="53">
        <f>SUM(G92:M92)</f>
        <v>174.9</v>
      </c>
      <c r="O92" s="161" t="s">
        <v>60</v>
      </c>
    </row>
    <row r="93" spans="1:20" ht="230.45" customHeight="1" x14ac:dyDescent="0.4">
      <c r="A93" s="153"/>
      <c r="B93" s="153"/>
      <c r="C93" s="161" t="s">
        <v>53</v>
      </c>
      <c r="D93" s="155" t="s">
        <v>20</v>
      </c>
      <c r="E93" s="162"/>
      <c r="F93" s="155" t="str">
        <f>F92</f>
        <v xml:space="preserve">Бюджет Криво-різької міської територіальної громади </v>
      </c>
      <c r="G93" s="165">
        <f>500-156.55</f>
        <v>343.45</v>
      </c>
      <c r="H93" s="165">
        <f>500-343.45+125.1</f>
        <v>281.64999999999998</v>
      </c>
      <c r="I93" s="165">
        <v>0</v>
      </c>
      <c r="J93" s="165">
        <v>0</v>
      </c>
      <c r="K93" s="165">
        <v>0</v>
      </c>
      <c r="L93" s="165">
        <v>0</v>
      </c>
      <c r="M93" s="165">
        <v>0</v>
      </c>
      <c r="N93" s="165">
        <f>G93+H93+I93+J93+K93+L93+M93</f>
        <v>625.09999999999991</v>
      </c>
      <c r="O93" s="162"/>
    </row>
    <row r="94" spans="1:20" ht="10.9" hidden="1" customHeight="1" x14ac:dyDescent="0.4">
      <c r="A94" s="153"/>
      <c r="B94" s="153"/>
      <c r="C94" s="162"/>
      <c r="D94" s="156"/>
      <c r="E94" s="162"/>
      <c r="F94" s="156"/>
      <c r="G94" s="182"/>
      <c r="H94" s="182"/>
      <c r="I94" s="182"/>
      <c r="J94" s="182"/>
      <c r="K94" s="182"/>
      <c r="L94" s="182"/>
      <c r="M94" s="182"/>
      <c r="N94" s="182"/>
      <c r="O94" s="162"/>
    </row>
    <row r="95" spans="1:20" ht="66" customHeight="1" x14ac:dyDescent="0.4">
      <c r="A95" s="154"/>
      <c r="B95" s="154"/>
      <c r="C95" s="163"/>
      <c r="D95" s="157"/>
      <c r="E95" s="163"/>
      <c r="F95" s="157"/>
      <c r="G95" s="166"/>
      <c r="H95" s="166"/>
      <c r="I95" s="166"/>
      <c r="J95" s="166"/>
      <c r="K95" s="166"/>
      <c r="L95" s="166"/>
      <c r="M95" s="166"/>
      <c r="N95" s="166"/>
      <c r="O95" s="163"/>
    </row>
    <row r="96" spans="1:20" ht="104.45" customHeight="1" x14ac:dyDescent="0.4">
      <c r="A96" s="187" t="s">
        <v>7</v>
      </c>
      <c r="B96" s="188"/>
      <c r="C96" s="188"/>
      <c r="D96" s="188"/>
      <c r="E96" s="189"/>
      <c r="F96" s="51" t="str">
        <f>F93</f>
        <v xml:space="preserve">Бюджет Криво-різької міської територіальної громади </v>
      </c>
      <c r="G96" s="35">
        <f t="shared" ref="G96:L96" si="10">G92+G93</f>
        <v>518.35</v>
      </c>
      <c r="H96" s="35">
        <f t="shared" si="10"/>
        <v>281.64999999999998</v>
      </c>
      <c r="I96" s="35">
        <f t="shared" si="10"/>
        <v>0</v>
      </c>
      <c r="J96" s="111">
        <f t="shared" si="10"/>
        <v>0</v>
      </c>
      <c r="K96" s="111">
        <f t="shared" si="10"/>
        <v>0</v>
      </c>
      <c r="L96" s="111">
        <f t="shared" si="10"/>
        <v>0</v>
      </c>
      <c r="M96" s="111">
        <f>M93+M92</f>
        <v>0</v>
      </c>
      <c r="N96" s="35">
        <f>SUM(G96:M96)</f>
        <v>800</v>
      </c>
      <c r="O96" s="58"/>
    </row>
    <row r="97" spans="1:34" ht="161.44999999999999" customHeight="1" x14ac:dyDescent="0.4">
      <c r="A97" s="161">
        <v>6</v>
      </c>
      <c r="B97" s="152" t="s">
        <v>105</v>
      </c>
      <c r="C97" s="161" t="s">
        <v>106</v>
      </c>
      <c r="D97" s="161" t="s">
        <v>124</v>
      </c>
      <c r="E97" s="161" t="s">
        <v>110</v>
      </c>
      <c r="F97" s="155" t="str">
        <f t="shared" ref="F97:F102" si="11">F96</f>
        <v xml:space="preserve">Бюджет Криво-різької міської територіальної громади </v>
      </c>
      <c r="G97" s="165">
        <v>1000</v>
      </c>
      <c r="H97" s="165">
        <v>1000</v>
      </c>
      <c r="I97" s="165">
        <v>1000</v>
      </c>
      <c r="J97" s="165">
        <v>0</v>
      </c>
      <c r="K97" s="165">
        <v>0</v>
      </c>
      <c r="L97" s="165">
        <v>0</v>
      </c>
      <c r="M97" s="165">
        <v>0</v>
      </c>
      <c r="N97" s="165">
        <f>SUM(G97:M97)</f>
        <v>3000</v>
      </c>
      <c r="O97" s="173" t="s">
        <v>107</v>
      </c>
    </row>
    <row r="98" spans="1:34" ht="51.6" customHeight="1" x14ac:dyDescent="0.4">
      <c r="A98" s="162"/>
      <c r="B98" s="153"/>
      <c r="C98" s="163"/>
      <c r="D98" s="163"/>
      <c r="E98" s="162"/>
      <c r="F98" s="157"/>
      <c r="G98" s="166"/>
      <c r="H98" s="166"/>
      <c r="I98" s="166"/>
      <c r="J98" s="166"/>
      <c r="K98" s="166"/>
      <c r="L98" s="166"/>
      <c r="M98" s="166"/>
      <c r="N98" s="166"/>
      <c r="O98" s="183"/>
    </row>
    <row r="99" spans="1:34" ht="213" customHeight="1" x14ac:dyDescent="0.4">
      <c r="A99" s="162"/>
      <c r="B99" s="153"/>
      <c r="C99" s="51" t="s">
        <v>95</v>
      </c>
      <c r="D99" s="161" t="s">
        <v>35</v>
      </c>
      <c r="E99" s="162"/>
      <c r="F99" s="52" t="str">
        <f>F97</f>
        <v xml:space="preserve">Бюджет Криво-різької міської територіальної громади </v>
      </c>
      <c r="G99" s="53">
        <v>100</v>
      </c>
      <c r="H99" s="53">
        <v>0</v>
      </c>
      <c r="I99" s="53">
        <v>100</v>
      </c>
      <c r="J99" s="110">
        <v>69</v>
      </c>
      <c r="K99" s="110">
        <v>0</v>
      </c>
      <c r="L99" s="110">
        <v>0</v>
      </c>
      <c r="M99" s="110">
        <v>0</v>
      </c>
      <c r="N99" s="53">
        <f>G99+H99+I99+J99+K99+L99+M99</f>
        <v>269</v>
      </c>
      <c r="O99" s="183"/>
    </row>
    <row r="100" spans="1:34" ht="131.44999999999999" customHeight="1" x14ac:dyDescent="0.4">
      <c r="A100" s="162"/>
      <c r="B100" s="153"/>
      <c r="C100" s="51" t="s">
        <v>94</v>
      </c>
      <c r="D100" s="163"/>
      <c r="E100" s="162"/>
      <c r="F100" s="51" t="str">
        <f t="shared" si="11"/>
        <v xml:space="preserve">Бюджет Криво-різької міської територіальної громади </v>
      </c>
      <c r="G100" s="53">
        <v>0</v>
      </c>
      <c r="H100" s="53">
        <v>0</v>
      </c>
      <c r="I100" s="53">
        <v>3000</v>
      </c>
      <c r="J100" s="110">
        <f>414</f>
        <v>414</v>
      </c>
      <c r="K100" s="110">
        <v>0</v>
      </c>
      <c r="L100" s="110">
        <v>0</v>
      </c>
      <c r="M100" s="110">
        <v>0</v>
      </c>
      <c r="N100" s="75">
        <f>G100+H100+I100+J100+K100+L100+M100</f>
        <v>3414</v>
      </c>
      <c r="O100" s="183"/>
    </row>
    <row r="101" spans="1:34" ht="103.9" customHeight="1" x14ac:dyDescent="0.4">
      <c r="A101" s="163"/>
      <c r="B101" s="154"/>
      <c r="C101" s="51" t="s">
        <v>49</v>
      </c>
      <c r="D101" s="51" t="s">
        <v>128</v>
      </c>
      <c r="E101" s="163"/>
      <c r="F101" s="51" t="str">
        <f t="shared" si="11"/>
        <v xml:space="preserve">Бюджет Криво-різької міської територіальної громади </v>
      </c>
      <c r="G101" s="53">
        <v>0</v>
      </c>
      <c r="H101" s="53">
        <v>0</v>
      </c>
      <c r="I101" s="53">
        <v>0</v>
      </c>
      <c r="J101" s="110">
        <v>1000</v>
      </c>
      <c r="K101" s="110">
        <f>1980</f>
        <v>1980</v>
      </c>
      <c r="L101" s="110">
        <v>0</v>
      </c>
      <c r="M101" s="110">
        <v>0</v>
      </c>
      <c r="N101" s="75">
        <f>G101+H101+I101+J101+K101+L101+M101</f>
        <v>2980</v>
      </c>
      <c r="O101" s="167"/>
    </row>
    <row r="102" spans="1:34" ht="106.9" customHeight="1" x14ac:dyDescent="0.4">
      <c r="A102" s="164" t="s">
        <v>7</v>
      </c>
      <c r="B102" s="164"/>
      <c r="C102" s="164"/>
      <c r="D102" s="164"/>
      <c r="E102" s="164"/>
      <c r="F102" s="52" t="str">
        <f t="shared" si="11"/>
        <v xml:space="preserve">Бюджет Криво-різької міської територіальної громади </v>
      </c>
      <c r="G102" s="35">
        <f>G97+G99</f>
        <v>1100</v>
      </c>
      <c r="H102" s="35">
        <f>H97+H99</f>
        <v>1000</v>
      </c>
      <c r="I102" s="35">
        <f>I97+I99+I100</f>
        <v>4100</v>
      </c>
      <c r="J102" s="111">
        <f>J97+J99+J100+J101</f>
        <v>1483</v>
      </c>
      <c r="K102" s="111">
        <f>K101</f>
        <v>1980</v>
      </c>
      <c r="L102" s="111">
        <f>L97+L99+L100</f>
        <v>0</v>
      </c>
      <c r="M102" s="111">
        <f>SUM(M97:M101)</f>
        <v>0</v>
      </c>
      <c r="N102" s="35">
        <f>SUM(G102:M102)</f>
        <v>9663</v>
      </c>
      <c r="O102" s="59"/>
    </row>
    <row r="103" spans="1:34" ht="339.6" customHeight="1" x14ac:dyDescent="0.4">
      <c r="A103" s="66">
        <v>7</v>
      </c>
      <c r="B103" s="67" t="s">
        <v>71</v>
      </c>
      <c r="C103" s="66" t="s">
        <v>112</v>
      </c>
      <c r="D103" s="66" t="s">
        <v>129</v>
      </c>
      <c r="E103" s="66" t="s">
        <v>108</v>
      </c>
      <c r="F103" s="69" t="str">
        <f>F102</f>
        <v xml:space="preserve">Бюджет Криво-різької міської територіальної громади </v>
      </c>
      <c r="G103" s="68">
        <v>0</v>
      </c>
      <c r="H103" s="68">
        <v>0</v>
      </c>
      <c r="I103" s="68">
        <v>0</v>
      </c>
      <c r="J103" s="110">
        <v>300</v>
      </c>
      <c r="K103" s="110">
        <v>600</v>
      </c>
      <c r="L103" s="110">
        <v>9587.73</v>
      </c>
      <c r="M103" s="110">
        <v>0</v>
      </c>
      <c r="N103" s="68">
        <f>SUM(G103:M103)</f>
        <v>10487.73</v>
      </c>
      <c r="O103" s="65"/>
    </row>
    <row r="104" spans="1:34" ht="130.5" customHeight="1" x14ac:dyDescent="0.4">
      <c r="A104" s="56"/>
      <c r="B104" s="71"/>
      <c r="C104" s="66" t="s">
        <v>113</v>
      </c>
      <c r="D104" s="56"/>
      <c r="E104" s="66" t="s">
        <v>109</v>
      </c>
      <c r="F104" s="60"/>
      <c r="G104" s="72"/>
      <c r="H104" s="72"/>
      <c r="I104" s="72"/>
      <c r="J104" s="72"/>
      <c r="K104" s="72"/>
      <c r="L104" s="72"/>
      <c r="M104" s="72"/>
      <c r="N104" s="72"/>
      <c r="O104" s="59"/>
    </row>
    <row r="105" spans="1:34" s="123" customFormat="1" ht="395.25" customHeight="1" x14ac:dyDescent="0.2">
      <c r="A105" s="123">
        <v>8</v>
      </c>
      <c r="B105" s="123" t="s">
        <v>162</v>
      </c>
      <c r="C105" s="123" t="s">
        <v>163</v>
      </c>
      <c r="D105" s="123">
        <v>2023</v>
      </c>
      <c r="E105" s="123" t="s">
        <v>161</v>
      </c>
      <c r="F105" s="123" t="s">
        <v>76</v>
      </c>
      <c r="G105" s="123">
        <v>0</v>
      </c>
      <c r="H105" s="123">
        <v>0</v>
      </c>
      <c r="I105" s="123">
        <v>0</v>
      </c>
      <c r="J105" s="123">
        <v>0</v>
      </c>
      <c r="K105" s="123">
        <v>0</v>
      </c>
      <c r="L105" s="123">
        <v>0</v>
      </c>
      <c r="M105" s="123">
        <v>30000</v>
      </c>
      <c r="N105" s="123">
        <v>30000</v>
      </c>
      <c r="Q105" s="191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</row>
    <row r="106" spans="1:34" ht="25.9" customHeight="1" x14ac:dyDescent="0.4">
      <c r="A106" s="164" t="s">
        <v>12</v>
      </c>
      <c r="B106" s="164"/>
      <c r="C106" s="164"/>
      <c r="D106" s="164"/>
      <c r="E106" s="164"/>
      <c r="F106" s="52" t="s">
        <v>7</v>
      </c>
      <c r="G106" s="35">
        <f>G107+G108+G109+G112+G110+G114</f>
        <v>263016.68</v>
      </c>
      <c r="H106" s="93">
        <f t="shared" ref="H106:I106" si="12">H107+H108+H109+H112+H110+H114</f>
        <v>337387.24</v>
      </c>
      <c r="I106" s="93">
        <f t="shared" si="12"/>
        <v>353188.98</v>
      </c>
      <c r="J106" s="111">
        <f>J107+J108+J112+J110+J114</f>
        <v>327030.23</v>
      </c>
      <c r="K106" s="111">
        <f>K107+K108+K112+K110+K114</f>
        <v>467055.5</v>
      </c>
      <c r="L106" s="111">
        <f>L107+L108+L112+L110+L114</f>
        <v>1010067.73</v>
      </c>
      <c r="M106" s="111">
        <f>M107+M108+M112+M110+M114</f>
        <v>646039.35</v>
      </c>
      <c r="N106" s="35">
        <f>SUM(G106:M106)</f>
        <v>3403785.71</v>
      </c>
      <c r="O106" s="158"/>
    </row>
    <row r="107" spans="1:34" ht="100.15" customHeight="1" x14ac:dyDescent="0.4">
      <c r="A107" s="164"/>
      <c r="B107" s="164"/>
      <c r="C107" s="164"/>
      <c r="D107" s="164"/>
      <c r="E107" s="164"/>
      <c r="F107" s="52" t="str">
        <f>F103</f>
        <v xml:space="preserve">Бюджет Криво-різької міської територіальної громади </v>
      </c>
      <c r="G107" s="35">
        <f t="shared" ref="G107:L107" si="13">G29+G50+G60+G90+G96+G102+G103</f>
        <v>260316.68</v>
      </c>
      <c r="H107" s="93">
        <f t="shared" si="13"/>
        <v>332587.24</v>
      </c>
      <c r="I107" s="93">
        <f t="shared" si="13"/>
        <v>348998.98</v>
      </c>
      <c r="J107" s="111">
        <f t="shared" si="13"/>
        <v>326280.23</v>
      </c>
      <c r="K107" s="111">
        <f t="shared" si="13"/>
        <v>465015.5</v>
      </c>
      <c r="L107" s="111">
        <f t="shared" si="13"/>
        <v>1009787.73</v>
      </c>
      <c r="M107" s="111">
        <f>M29+M50+M60+M90+M96+M102+M103+M105</f>
        <v>445907.85</v>
      </c>
      <c r="N107" s="35">
        <f>SUM(G107:M107)</f>
        <v>3188894.21</v>
      </c>
      <c r="O107" s="158"/>
      <c r="T107" s="78"/>
    </row>
    <row r="108" spans="1:34" ht="52.9" customHeight="1" x14ac:dyDescent="0.4">
      <c r="A108" s="164"/>
      <c r="B108" s="164"/>
      <c r="C108" s="164"/>
      <c r="D108" s="164"/>
      <c r="E108" s="164"/>
      <c r="F108" s="52" t="s">
        <v>13</v>
      </c>
      <c r="G108" s="35">
        <f t="shared" ref="G108:M108" si="14">G30+G51</f>
        <v>700</v>
      </c>
      <c r="H108" s="35">
        <f t="shared" si="14"/>
        <v>800</v>
      </c>
      <c r="I108" s="35">
        <f t="shared" si="14"/>
        <v>900</v>
      </c>
      <c r="J108" s="111">
        <f t="shared" si="14"/>
        <v>750</v>
      </c>
      <c r="K108" s="111">
        <f t="shared" si="14"/>
        <v>2040</v>
      </c>
      <c r="L108" s="111">
        <f t="shared" si="14"/>
        <v>280</v>
      </c>
      <c r="M108" s="111">
        <f t="shared" si="14"/>
        <v>131.5</v>
      </c>
      <c r="N108" s="76">
        <f>SUM(G108:M108)</f>
        <v>5601.5</v>
      </c>
      <c r="O108" s="158"/>
    </row>
    <row r="109" spans="1:34" ht="309.75" customHeight="1" x14ac:dyDescent="0.4">
      <c r="A109" s="164"/>
      <c r="B109" s="164"/>
      <c r="C109" s="164"/>
      <c r="D109" s="164"/>
      <c r="E109" s="164"/>
      <c r="F109" s="51" t="s">
        <v>64</v>
      </c>
      <c r="G109" s="27">
        <f t="shared" ref="G109:M109" si="15">G31</f>
        <v>2000</v>
      </c>
      <c r="H109" s="27">
        <f t="shared" si="15"/>
        <v>2000</v>
      </c>
      <c r="I109" s="27">
        <f t="shared" si="15"/>
        <v>3290</v>
      </c>
      <c r="J109" s="27" t="str">
        <f t="shared" si="15"/>
        <v>*</v>
      </c>
      <c r="K109" s="27" t="str">
        <f t="shared" si="15"/>
        <v>*</v>
      </c>
      <c r="L109" s="27" t="str">
        <f t="shared" si="15"/>
        <v>*</v>
      </c>
      <c r="M109" s="27" t="str">
        <f t="shared" si="15"/>
        <v>*</v>
      </c>
      <c r="N109" s="27">
        <f>G109+H109+I109</f>
        <v>7290</v>
      </c>
      <c r="O109" s="158"/>
    </row>
    <row r="110" spans="1:34" ht="53.25" customHeight="1" x14ac:dyDescent="0.4">
      <c r="A110" s="164"/>
      <c r="B110" s="164"/>
      <c r="C110" s="164"/>
      <c r="D110" s="164"/>
      <c r="E110" s="164"/>
      <c r="F110" s="161" t="s">
        <v>92</v>
      </c>
      <c r="G110" s="159">
        <f t="shared" ref="G110:M110" si="16">G52</f>
        <v>0</v>
      </c>
      <c r="H110" s="159">
        <f t="shared" si="16"/>
        <v>2000</v>
      </c>
      <c r="I110" s="159">
        <f t="shared" si="16"/>
        <v>0</v>
      </c>
      <c r="J110" s="159">
        <f t="shared" si="16"/>
        <v>0</v>
      </c>
      <c r="K110" s="159">
        <f t="shared" si="16"/>
        <v>0</v>
      </c>
      <c r="L110" s="159">
        <f t="shared" si="16"/>
        <v>0</v>
      </c>
      <c r="M110" s="159">
        <f t="shared" si="16"/>
        <v>0</v>
      </c>
      <c r="N110" s="159">
        <f>SUM(G110:M110)</f>
        <v>2000</v>
      </c>
      <c r="O110" s="158"/>
    </row>
    <row r="111" spans="1:34" ht="334.5" customHeight="1" x14ac:dyDescent="0.4">
      <c r="A111" s="164"/>
      <c r="B111" s="164"/>
      <c r="C111" s="164"/>
      <c r="D111" s="164"/>
      <c r="E111" s="164"/>
      <c r="F111" s="163"/>
      <c r="G111" s="160"/>
      <c r="H111" s="160"/>
      <c r="I111" s="160"/>
      <c r="J111" s="160"/>
      <c r="K111" s="160"/>
      <c r="L111" s="160"/>
      <c r="M111" s="160"/>
      <c r="N111" s="160"/>
      <c r="O111" s="158"/>
    </row>
    <row r="112" spans="1:34" ht="165" customHeight="1" x14ac:dyDescent="0.4">
      <c r="A112" s="164"/>
      <c r="B112" s="164"/>
      <c r="C112" s="164"/>
      <c r="D112" s="164"/>
      <c r="E112" s="164"/>
      <c r="F112" s="51" t="s">
        <v>57</v>
      </c>
      <c r="G112" s="35">
        <f t="shared" ref="G112:L112" si="17">G34</f>
        <v>0</v>
      </c>
      <c r="H112" s="35">
        <f t="shared" si="17"/>
        <v>0</v>
      </c>
      <c r="I112" s="35">
        <f t="shared" si="17"/>
        <v>0</v>
      </c>
      <c r="J112" s="111">
        <f t="shared" si="17"/>
        <v>0</v>
      </c>
      <c r="K112" s="111">
        <f t="shared" si="17"/>
        <v>0</v>
      </c>
      <c r="L112" s="111">
        <f t="shared" si="17"/>
        <v>0</v>
      </c>
      <c r="M112" s="111">
        <v>0</v>
      </c>
      <c r="N112" s="35">
        <f>SUM(G112:M112)</f>
        <v>0</v>
      </c>
      <c r="O112" s="158"/>
    </row>
    <row r="113" spans="1:16" ht="347.45" customHeight="1" x14ac:dyDescent="0.4">
      <c r="A113" s="164"/>
      <c r="B113" s="164"/>
      <c r="C113" s="164"/>
      <c r="D113" s="164"/>
      <c r="E113" s="164"/>
      <c r="F113" s="105" t="s">
        <v>58</v>
      </c>
      <c r="G113" s="49"/>
      <c r="H113" s="49"/>
      <c r="I113" s="49"/>
      <c r="J113" s="49"/>
      <c r="K113" s="49"/>
      <c r="L113" s="49"/>
      <c r="M113" s="49"/>
      <c r="N113" s="49"/>
      <c r="O113" s="172"/>
    </row>
    <row r="114" spans="1:16" ht="409.6" customHeight="1" x14ac:dyDescent="0.4">
      <c r="A114" s="164"/>
      <c r="B114" s="164"/>
      <c r="C114" s="164"/>
      <c r="D114" s="164"/>
      <c r="E114" s="164"/>
      <c r="F114" s="172" t="s">
        <v>160</v>
      </c>
      <c r="G114" s="175">
        <f>G91</f>
        <v>0</v>
      </c>
      <c r="H114" s="175">
        <f t="shared" ref="H114:N114" si="18">H91</f>
        <v>0</v>
      </c>
      <c r="I114" s="175">
        <f t="shared" si="18"/>
        <v>0</v>
      </c>
      <c r="J114" s="175">
        <f t="shared" si="18"/>
        <v>0</v>
      </c>
      <c r="K114" s="175">
        <f t="shared" si="18"/>
        <v>0</v>
      </c>
      <c r="L114" s="175">
        <f t="shared" si="18"/>
        <v>0</v>
      </c>
      <c r="M114" s="175">
        <f t="shared" si="18"/>
        <v>200000</v>
      </c>
      <c r="N114" s="175">
        <f t="shared" si="18"/>
        <v>200000</v>
      </c>
      <c r="O114" s="172"/>
    </row>
    <row r="115" spans="1:16" ht="112.9" customHeight="1" x14ac:dyDescent="0.4">
      <c r="A115" s="164"/>
      <c r="B115" s="164"/>
      <c r="C115" s="164"/>
      <c r="D115" s="164"/>
      <c r="E115" s="164"/>
      <c r="F115" s="172"/>
      <c r="G115" s="175"/>
      <c r="H115" s="175"/>
      <c r="I115" s="175"/>
      <c r="J115" s="175"/>
      <c r="K115" s="175"/>
      <c r="L115" s="175"/>
      <c r="M115" s="175"/>
      <c r="N115" s="175"/>
      <c r="O115" s="172"/>
    </row>
    <row r="116" spans="1:16" ht="1.1499999999999999" customHeight="1" x14ac:dyDescent="0.4">
      <c r="A116" s="46"/>
      <c r="B116" s="43"/>
      <c r="C116" s="46"/>
      <c r="D116" s="46"/>
      <c r="E116" s="46"/>
      <c r="F116" s="47"/>
      <c r="G116" s="48"/>
      <c r="H116" s="48"/>
      <c r="I116" s="48"/>
      <c r="J116" s="48"/>
      <c r="K116" s="48"/>
      <c r="L116" s="48"/>
      <c r="M116" s="48"/>
      <c r="N116" s="48"/>
      <c r="O116" s="43"/>
    </row>
    <row r="117" spans="1:16" ht="26.25" customHeight="1" x14ac:dyDescent="0.6">
      <c r="A117" s="43"/>
      <c r="B117" s="44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5"/>
    </row>
    <row r="118" spans="1:16" ht="194.25" customHeight="1" x14ac:dyDescent="0.85">
      <c r="A118" s="190" t="s">
        <v>62</v>
      </c>
      <c r="B118" s="190"/>
      <c r="C118" s="190"/>
      <c r="D118" s="190"/>
      <c r="E118" s="190"/>
      <c r="F118" s="190"/>
      <c r="G118" s="44" t="s">
        <v>83</v>
      </c>
      <c r="H118" s="45"/>
      <c r="I118" s="130"/>
      <c r="J118" s="130"/>
      <c r="K118" s="130"/>
      <c r="L118" s="45"/>
      <c r="M118" s="45"/>
      <c r="N118" s="45"/>
      <c r="O118" s="32"/>
    </row>
    <row r="119" spans="1:16" ht="33.75" customHeight="1" x14ac:dyDescent="0.55000000000000004">
      <c r="A119" s="80"/>
      <c r="B119" s="81"/>
      <c r="C119" s="80"/>
      <c r="D119" s="80"/>
      <c r="E119" s="80"/>
      <c r="F119" s="80"/>
      <c r="G119" s="82"/>
      <c r="H119" s="83"/>
      <c r="I119" s="83"/>
      <c r="J119" s="83"/>
      <c r="K119" s="83"/>
      <c r="L119" s="83"/>
      <c r="M119" s="32"/>
      <c r="N119" s="32"/>
      <c r="O119" s="7"/>
    </row>
    <row r="120" spans="1:16" ht="30.75" customHeight="1" x14ac:dyDescent="0.45">
      <c r="A120" s="5"/>
      <c r="C120" s="6"/>
      <c r="D120" s="6"/>
      <c r="E120" s="33"/>
      <c r="F120" s="33" t="s">
        <v>6</v>
      </c>
      <c r="G120" s="7" t="s">
        <v>11</v>
      </c>
      <c r="H120" s="7"/>
      <c r="I120" s="7"/>
      <c r="J120" s="7"/>
      <c r="K120" s="7"/>
      <c r="L120" s="7"/>
      <c r="M120" s="7"/>
      <c r="N120" s="7"/>
      <c r="P120" s="7"/>
    </row>
    <row r="123" spans="1:16" x14ac:dyDescent="0.4">
      <c r="H123" s="31"/>
    </row>
    <row r="126" spans="1:16" x14ac:dyDescent="0.4">
      <c r="E126" s="31"/>
      <c r="F126" s="31"/>
      <c r="G126" s="31"/>
    </row>
    <row r="127" spans="1:16" x14ac:dyDescent="0.4">
      <c r="E127" s="31"/>
      <c r="F127" s="31"/>
      <c r="G127" s="31"/>
    </row>
    <row r="128" spans="1:16" x14ac:dyDescent="0.4">
      <c r="E128" s="31"/>
      <c r="F128" s="31"/>
      <c r="G128" s="31"/>
    </row>
    <row r="129" spans="5:7" x14ac:dyDescent="0.4">
      <c r="E129" s="31"/>
      <c r="F129" s="31"/>
      <c r="G129" s="31"/>
    </row>
  </sheetData>
  <mergeCells count="210">
    <mergeCell ref="A118:F118"/>
    <mergeCell ref="F114:F115"/>
    <mergeCell ref="O113:O115"/>
    <mergeCell ref="N114:N115"/>
    <mergeCell ref="M114:M115"/>
    <mergeCell ref="L114:L115"/>
    <mergeCell ref="K114:K115"/>
    <mergeCell ref="J114:J115"/>
    <mergeCell ref="I114:I115"/>
    <mergeCell ref="H114:H115"/>
    <mergeCell ref="G114:G115"/>
    <mergeCell ref="A113:E115"/>
    <mergeCell ref="E92:E95"/>
    <mergeCell ref="C64:C65"/>
    <mergeCell ref="D64:D65"/>
    <mergeCell ref="A96:E96"/>
    <mergeCell ref="C69:C70"/>
    <mergeCell ref="D69:D70"/>
    <mergeCell ref="A106:E112"/>
    <mergeCell ref="A97:A101"/>
    <mergeCell ref="B97:B101"/>
    <mergeCell ref="C97:C98"/>
    <mergeCell ref="D97:D98"/>
    <mergeCell ref="E97:E101"/>
    <mergeCell ref="D99:D100"/>
    <mergeCell ref="A90:E91"/>
    <mergeCell ref="B67:B72"/>
    <mergeCell ref="B85:B89"/>
    <mergeCell ref="A85:A89"/>
    <mergeCell ref="I9:I10"/>
    <mergeCell ref="J9:J10"/>
    <mergeCell ref="K9:K10"/>
    <mergeCell ref="L9:L10"/>
    <mergeCell ref="N9:N10"/>
    <mergeCell ref="G64:G65"/>
    <mergeCell ref="F64:F65"/>
    <mergeCell ref="H64:H65"/>
    <mergeCell ref="M64:M65"/>
    <mergeCell ref="K32:K34"/>
    <mergeCell ref="J32:J34"/>
    <mergeCell ref="I32:I34"/>
    <mergeCell ref="H32:H34"/>
    <mergeCell ref="A52:E53"/>
    <mergeCell ref="C14:C15"/>
    <mergeCell ref="O21:O22"/>
    <mergeCell ref="L23:L25"/>
    <mergeCell ref="N23:N25"/>
    <mergeCell ref="K23:K25"/>
    <mergeCell ref="F23:F25"/>
    <mergeCell ref="G23:G25"/>
    <mergeCell ref="C23:C25"/>
    <mergeCell ref="D23:D25"/>
    <mergeCell ref="M23:M25"/>
    <mergeCell ref="C39:C40"/>
    <mergeCell ref="C45:C46"/>
    <mergeCell ref="G52:G53"/>
    <mergeCell ref="J52:J53"/>
    <mergeCell ref="K52:K53"/>
    <mergeCell ref="L52:L53"/>
    <mergeCell ref="F52:F53"/>
    <mergeCell ref="N45:N46"/>
    <mergeCell ref="M45:M46"/>
    <mergeCell ref="O12:O18"/>
    <mergeCell ref="N32:N34"/>
    <mergeCell ref="M32:M34"/>
    <mergeCell ref="L32:L34"/>
    <mergeCell ref="O97:O101"/>
    <mergeCell ref="M93:M95"/>
    <mergeCell ref="M97:M98"/>
    <mergeCell ref="N93:N95"/>
    <mergeCell ref="O54:O56"/>
    <mergeCell ref="M52:M53"/>
    <mergeCell ref="N52:N53"/>
    <mergeCell ref="O52:O53"/>
    <mergeCell ref="H23:H25"/>
    <mergeCell ref="I23:I25"/>
    <mergeCell ref="J23:J25"/>
    <mergeCell ref="I69:I70"/>
    <mergeCell ref="K69:K70"/>
    <mergeCell ref="L69:L70"/>
    <mergeCell ref="N69:N70"/>
    <mergeCell ref="M69:M70"/>
    <mergeCell ref="M76:M77"/>
    <mergeCell ref="J69:J70"/>
    <mergeCell ref="K76:K77"/>
    <mergeCell ref="L76:L77"/>
    <mergeCell ref="N76:N77"/>
    <mergeCell ref="H69:H70"/>
    <mergeCell ref="H52:H53"/>
    <mergeCell ref="I52:I53"/>
    <mergeCell ref="H97:H98"/>
    <mergeCell ref="G97:G98"/>
    <mergeCell ref="F97:F98"/>
    <mergeCell ref="M110:M111"/>
    <mergeCell ref="F93:F95"/>
    <mergeCell ref="I93:I95"/>
    <mergeCell ref="H93:H95"/>
    <mergeCell ref="G93:G95"/>
    <mergeCell ref="L93:L95"/>
    <mergeCell ref="K93:K95"/>
    <mergeCell ref="J93:J95"/>
    <mergeCell ref="N2:O2"/>
    <mergeCell ref="N19:O19"/>
    <mergeCell ref="B12:B18"/>
    <mergeCell ref="A12:A18"/>
    <mergeCell ref="E12:E18"/>
    <mergeCell ref="E21:E27"/>
    <mergeCell ref="C21:C22"/>
    <mergeCell ref="D21:D22"/>
    <mergeCell ref="O23:O28"/>
    <mergeCell ref="A21:A28"/>
    <mergeCell ref="B21:B28"/>
    <mergeCell ref="M9:M10"/>
    <mergeCell ref="N3:O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O29:O34"/>
    <mergeCell ref="A29:E34"/>
    <mergeCell ref="F32:F34"/>
    <mergeCell ref="G32:G34"/>
    <mergeCell ref="O36:O43"/>
    <mergeCell ref="B36:B43"/>
    <mergeCell ref="A36:A43"/>
    <mergeCell ref="E36:E43"/>
    <mergeCell ref="E44:E49"/>
    <mergeCell ref="B44:B49"/>
    <mergeCell ref="A44:A49"/>
    <mergeCell ref="O44:O49"/>
    <mergeCell ref="C41:C42"/>
    <mergeCell ref="D41:D42"/>
    <mergeCell ref="A50:E51"/>
    <mergeCell ref="O50:O51"/>
    <mergeCell ref="F45:F46"/>
    <mergeCell ref="G45:G46"/>
    <mergeCell ref="H45:H46"/>
    <mergeCell ref="I45:I46"/>
    <mergeCell ref="J45:J46"/>
    <mergeCell ref="K45:K46"/>
    <mergeCell ref="L45:L46"/>
    <mergeCell ref="D45:D46"/>
    <mergeCell ref="A54:A56"/>
    <mergeCell ref="B54:B56"/>
    <mergeCell ref="E54:E56"/>
    <mergeCell ref="A57:A59"/>
    <mergeCell ref="B57:B59"/>
    <mergeCell ref="O57:O59"/>
    <mergeCell ref="O61:O66"/>
    <mergeCell ref="B61:B66"/>
    <mergeCell ref="A61:A66"/>
    <mergeCell ref="E61:E66"/>
    <mergeCell ref="K64:K65"/>
    <mergeCell ref="L64:L65"/>
    <mergeCell ref="N64:N65"/>
    <mergeCell ref="J64:J65"/>
    <mergeCell ref="I64:I65"/>
    <mergeCell ref="A60:E60"/>
    <mergeCell ref="O67:O72"/>
    <mergeCell ref="A67:A72"/>
    <mergeCell ref="E67:E72"/>
    <mergeCell ref="O73:O78"/>
    <mergeCell ref="E73:E78"/>
    <mergeCell ref="B73:B78"/>
    <mergeCell ref="A73:A78"/>
    <mergeCell ref="E79:E80"/>
    <mergeCell ref="O79:O80"/>
    <mergeCell ref="A79:A84"/>
    <mergeCell ref="B79:B84"/>
    <mergeCell ref="O81:O84"/>
    <mergeCell ref="C76:C77"/>
    <mergeCell ref="D76:D77"/>
    <mergeCell ref="F76:F77"/>
    <mergeCell ref="G76:G77"/>
    <mergeCell ref="H76:H77"/>
    <mergeCell ref="I76:I77"/>
    <mergeCell ref="J76:J77"/>
    <mergeCell ref="F69:F70"/>
    <mergeCell ref="G69:G70"/>
    <mergeCell ref="O85:O89"/>
    <mergeCell ref="E81:E84"/>
    <mergeCell ref="E85:E89"/>
    <mergeCell ref="O90:O91"/>
    <mergeCell ref="A92:A95"/>
    <mergeCell ref="D93:D95"/>
    <mergeCell ref="O106:O112"/>
    <mergeCell ref="N110:N111"/>
    <mergeCell ref="B92:B95"/>
    <mergeCell ref="O92:O95"/>
    <mergeCell ref="C93:C95"/>
    <mergeCell ref="L110:L111"/>
    <mergeCell ref="K110:K111"/>
    <mergeCell ref="J110:J111"/>
    <mergeCell ref="I110:I111"/>
    <mergeCell ref="H110:H111"/>
    <mergeCell ref="G110:G111"/>
    <mergeCell ref="F110:F111"/>
    <mergeCell ref="A102:E102"/>
    <mergeCell ref="N97:N98"/>
    <mergeCell ref="L97:L98"/>
    <mergeCell ref="K97:K98"/>
    <mergeCell ref="J97:J98"/>
    <mergeCell ref="I97:I98"/>
  </mergeCells>
  <pageMargins left="0.70866141732283472" right="0.70866141732283472" top="0.74803149606299213" bottom="0.74803149606299213" header="0.31496062992125984" footer="0.31496062992125984"/>
  <pageSetup paperSize="9" scale="34" fitToHeight="13" orientation="landscape" useFirstPageNumber="1" r:id="rId1"/>
  <headerFooter differentFirst="1">
    <oddHeader>&amp;C&amp;"Times New Roman,обычный"&amp;18&amp;P</oddHeader>
  </headerFooter>
  <rowBreaks count="15" manualBreakCount="15">
    <brk id="18" max="15" man="1"/>
    <brk id="28" max="15" man="1"/>
    <brk id="35" max="15" man="1"/>
    <brk id="43" max="15" man="1"/>
    <brk id="51" max="15" man="1"/>
    <brk id="56" max="15" man="1"/>
    <brk id="66" max="15" man="1"/>
    <brk id="72" max="15" man="1"/>
    <brk id="78" max="15" man="1"/>
    <brk id="84" max="15" man="1"/>
    <brk id="89" max="15" man="1"/>
    <brk id="95" max="15" man="1"/>
    <brk id="103" max="15" man="1"/>
    <brk id="110" max="15" man="1"/>
    <brk id="11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2022-12-21T12:20:13Z</cp:lastPrinted>
  <dcterms:created xsi:type="dcterms:W3CDTF">2015-09-18T08:05:20Z</dcterms:created>
  <dcterms:modified xsi:type="dcterms:W3CDTF">2022-12-26T14:05:13Z</dcterms:modified>
</cp:coreProperties>
</file>