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8" windowWidth="14808" windowHeight="6096"/>
  </bookViews>
  <sheets>
    <sheet name="07.2023" sheetId="1" r:id="rId1"/>
  </sheets>
  <definedNames>
    <definedName name="_xlnm.Print_Titles" localSheetId="0">'07.2023'!$53:$53</definedName>
    <definedName name="_xlnm.Print_Area" localSheetId="0">'07.2023'!$A$1:$I$106</definedName>
  </definedNames>
  <calcPr calcId="162913"/>
</workbook>
</file>

<file path=xl/calcChain.xml><?xml version="1.0" encoding="utf-8"?>
<calcChain xmlns="http://schemas.openxmlformats.org/spreadsheetml/2006/main">
  <c r="H99" i="1" l="1"/>
  <c r="H62" i="1" l="1"/>
  <c r="H58" i="1"/>
  <c r="H60" i="1"/>
  <c r="H96" i="1" l="1"/>
  <c r="H94" i="1"/>
  <c r="H93" i="1"/>
  <c r="H42" i="1"/>
  <c r="H87" i="1"/>
  <c r="H85" i="1"/>
  <c r="H17" i="1"/>
  <c r="H24" i="1"/>
  <c r="H20" i="1" l="1"/>
  <c r="H19" i="1"/>
  <c r="H28" i="1"/>
  <c r="H23" i="1"/>
  <c r="H16" i="1"/>
  <c r="H18" i="1" l="1"/>
  <c r="H21" i="1" s="1"/>
  <c r="H86" i="1"/>
  <c r="H84" i="1"/>
  <c r="H31" i="1"/>
  <c r="H27" i="1" l="1"/>
  <c r="H35" i="1"/>
  <c r="H34" i="1" s="1"/>
  <c r="H33" i="1"/>
  <c r="H32" i="1" s="1"/>
  <c r="H44" i="1"/>
  <c r="H43" i="1" s="1"/>
  <c r="H64" i="1" l="1"/>
  <c r="H63" i="1"/>
  <c r="H59" i="1"/>
  <c r="H68" i="1" l="1"/>
  <c r="H83" i="1" l="1"/>
  <c r="H82" i="1"/>
  <c r="H81" i="1"/>
  <c r="H80" i="1"/>
  <c r="H79" i="1" s="1"/>
  <c r="H46" i="1" l="1"/>
  <c r="H45" i="1" s="1"/>
  <c r="H90" i="1" l="1"/>
  <c r="H89" i="1"/>
  <c r="H88" i="1" s="1"/>
  <c r="H37" i="1" l="1"/>
  <c r="H36" i="1" s="1"/>
  <c r="H101" i="1" l="1"/>
  <c r="H100" i="1" l="1"/>
  <c r="H95" i="1" l="1"/>
  <c r="H13" i="1" l="1"/>
  <c r="H12" i="1" s="1"/>
  <c r="H70" i="1" l="1"/>
  <c r="H69" i="1" s="1"/>
  <c r="H41" i="1"/>
  <c r="H40" i="1" s="1"/>
  <c r="H26" i="1"/>
  <c r="H25" i="1" s="1"/>
  <c r="H49" i="1" l="1"/>
  <c r="H67" i="1" l="1"/>
  <c r="H98" i="1"/>
  <c r="H104" i="1" s="1"/>
  <c r="H78" i="1" l="1"/>
  <c r="H77" i="1" l="1"/>
  <c r="H61" i="1"/>
  <c r="H66" i="1" l="1"/>
  <c r="H65" i="1" s="1"/>
  <c r="H15" i="1" l="1"/>
  <c r="H14" i="1" l="1"/>
  <c r="H30" i="1" l="1"/>
  <c r="H29" i="1" s="1"/>
  <c r="H48" i="1" s="1"/>
  <c r="H47" i="1" l="1"/>
  <c r="H92" i="1"/>
  <c r="H72" i="1"/>
  <c r="H74" i="1"/>
  <c r="H76" i="1"/>
  <c r="H75" i="1" s="1"/>
  <c r="H56" i="1" l="1"/>
  <c r="H91" i="1" l="1"/>
  <c r="H57" i="1" l="1"/>
  <c r="H103" i="1" s="1"/>
  <c r="H73" i="1" l="1"/>
  <c r="H71" i="1"/>
  <c r="H55" i="1" l="1"/>
  <c r="H102" i="1" l="1"/>
</calcChain>
</file>

<file path=xl/sharedStrings.xml><?xml version="1.0" encoding="utf-8"?>
<sst xmlns="http://schemas.openxmlformats.org/spreadsheetml/2006/main" count="168" uniqueCount="93">
  <si>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</si>
  <si>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</si>
  <si>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</si>
  <si>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</si>
  <si>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</si>
  <si>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</si>
  <si>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</si>
  <si>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</si>
  <si>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</si>
  <si>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</si>
  <si>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</si>
  <si>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</si>
  <si>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Обласний бюджет Дніпропетровської області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</si>
  <si>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</si>
  <si>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</si>
  <si>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</si>
  <si>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</si>
  <si>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Код       Програмної класифікації видатків та кредитування місцевого бюджету/Код бюджету</t>
  </si>
  <si>
    <t xml:space="preserve">Інші дотації з місцевого бюджету 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</si>
  <si>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</si>
  <si>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</si>
  <si>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</si>
  <si>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</si>
  <si>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</si>
  <si>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</si>
  <si>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</si>
  <si>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</si>
  <si>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</si>
  <si>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</si>
  <si>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>УСЬОГО за розділами І,ІІ у тому числі:</t>
  </si>
  <si>
    <t>2919770</t>
  </si>
  <si>
    <t xml:space="preserve">Міжбюджетні трансферти на 2023 рік </t>
  </si>
  <si>
    <t xml:space="preserve"> до рішення міської ради</t>
  </si>
  <si>
    <t xml:space="preserve"> 0457810000</t>
  </si>
  <si>
    <t>0410000000</t>
  </si>
  <si>
    <t>0457860100</t>
  </si>
  <si>
    <t>0457860200</t>
  </si>
  <si>
    <t>0457860300</t>
  </si>
  <si>
    <t>0457860400</t>
  </si>
  <si>
    <t>0457860500</t>
  </si>
  <si>
    <t>0457860600</t>
  </si>
  <si>
    <t>0457860700</t>
  </si>
  <si>
    <t>Інші субвенції з місцевого бюджету, у тому числі:</t>
  </si>
  <si>
    <t>з обласного бюджету місцевим бюджетам на  пільгове медичне обслуговування осіб, які постраждали внаслідок Чорнобильської катастрофи</t>
  </si>
  <si>
    <t>з обласного бюджету до бюджету Криворізької міської тери-                                   торіальної громади для  здійснення заходів, в тому числі з енергозбереження, на об’єктах теплопостачання комуналь-                                          ної власності міста Кривого Рогу в умовах збройної агресії Російської Федерації проти України</t>
  </si>
  <si>
    <t>Освітня субвенція з державного бюджету місцевим бюджетам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</si>
  <si>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</si>
  <si>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</si>
  <si>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 xml:space="preserve">  на інклюзивно-ресурсні центри</t>
  </si>
  <si>
    <t xml:space="preserve">  на приватні школи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</si>
  <si>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</si>
  <si>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</si>
  <si>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</si>
  <si>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</si>
  <si>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Інші дотації з місцевого бюджету</t>
  </si>
  <si>
    <t>9800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</si>
  <si>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</si>
  <si>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 обласного бюджету  бюджетам територіальних громад на виконання доручень виборців депутатами обласної ради у 2023 році</t>
  </si>
  <si>
    <t>Субвенція з бюджету Криворізької міської територіальної громади обласному бюджету на забезпечення офтальмологічної допомоги населенню міста</t>
  </si>
  <si>
    <t>Субвенція з  бюджету Криворізької міської територіальної громади  обласному бюджету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</si>
  <si>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Субвенція з бюджету Криворізької міської територіальної громади  обласному бюджету на забезпечення поповнення регіонального матеріального резерву для запобігання та ліквідації наслідків надзвичайних ситуацій</t>
  </si>
  <si>
    <t>0619770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</si>
  <si>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зв'язку з повномасштабною збройною агресією Російської Федерації</t>
  </si>
  <si>
    <t>2919800</t>
  </si>
  <si>
    <t>Субвенція з бюджету Криворізької міської територіальної громади обласному бюджету на проведення поточного ремонту приміщень КП «Міжобласний центр медичної генетики і пренатальної діагностики імені П.М.Веропотвеляна"ДОР"»</t>
  </si>
  <si>
    <t>Субвенція з місцевого бюджету на виконання окремих заходів з реалізації соціального проекту «Активні парки - локації здорової України» за рахунок відповідної субвенції з державного бюджету</t>
  </si>
  <si>
    <t>1119518</t>
  </si>
  <si>
    <t>Субвенція з бюджету Криворізької міської територіальної громади обласному бюджету на технічне обслуговування і ремонт санітарного автомобільного транспорту Криворізької станції екстреної медичної допомоги</t>
  </si>
  <si>
    <t xml:space="preserve">                23.05.2023 №1931</t>
  </si>
  <si>
    <t>0455000000</t>
  </si>
  <si>
    <t>Бюджет Карпівської сільської територіальної громади</t>
  </si>
  <si>
    <t xml:space="preserve">з бюджету Карпівської сільської територіальної громади до бюджету Криворізької міської територіальної громади на придбання медичного обладнання для КНП "Криворізька міська лікарня №17" Криворізької міської ради </t>
  </si>
  <si>
    <t>0819150</t>
  </si>
  <si>
    <t>Інші дотації з місцевого бюджету (за рахунок додаткової дотації з державного бюджету)</t>
  </si>
  <si>
    <t>04578602000</t>
  </si>
  <si>
    <t>04578606000</t>
  </si>
  <si>
    <t>04578607000</t>
  </si>
  <si>
    <t>04578605000</t>
  </si>
  <si>
    <t>Субвенція з бюджету Криворізької міської територіальної громади обласному бюджету  на проведення заходів (зокрема ремонтні роботи) з усунення аварій (заміна вікон, ремонт санітарно-технічних вузлів) в будівлі Криворізького фахового коледжу торгівлі та готельно-ресторанного бізнесу</t>
  </si>
  <si>
    <t>з обласного бюджету до бюджету Криворізької міської тери-                                   торіальної громади  для здійснення заходів із забезпечення міста Кривогу Рогу водопостачанням в умовах збройної агресії Російської Федерації проти України</t>
  </si>
  <si>
    <t>0819241</t>
  </si>
  <si>
    <t>0819242</t>
  </si>
  <si>
    <t>Субвенція з місцевого бюджету на виплату грошової компенсації за належні для отримання жилі приміщення для сімей осіб, визначених пунктами 2 - 5 частини першої статті 10-1 Закону України «Про статус ветеранів війни, гарантії їх соціального захисту»,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 пунктами 11 - 14 частини другої статті 7 Закону України «Про статус ветеранів війни, гарантії їх соціального захисту», та які потребують поліпшення житлових умов за рахунок відповідної субвенції з державного бюджету, з них:</t>
  </si>
  <si>
    <t xml:space="preserve">                                          Додаток 4</t>
  </si>
  <si>
    <t>____________________________</t>
  </si>
  <si>
    <t>3719770</t>
  </si>
  <si>
    <t>9770</t>
  </si>
  <si>
    <t>Субвенція з бюджету Криворізької міської територіальної громади бюджету Високопільської селищної територіальної громади на поточний ремонт житлового фонду та об’єктів комунальної власності Високопільської селищної ради, у тому числі придбання матеріалів, заміна вікон (дверей) та оплата інших супутніх заходів (послуг), пов’язаних з відновленням пошкодженого внаслідок бойових дій майна</t>
  </si>
  <si>
    <t>2151800000</t>
  </si>
  <si>
    <t>Бюджет Високопільської селищної територіальної громади</t>
  </si>
  <si>
    <t>Субвенція з місцевого бюджету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безпосереденьо в районах та у період здійснення зазначених заходів, та визнані особами з інвалідністю внаслідок війни III групи відповідно до пунктів                                                                  11 - 14 частини другої статті 7 або учасниками бойових дій відповідно до пунктів 19 - 21 частини першої статті 6 Закону України «Про статус ветеранів війни, гарантії їх соціального захисту» , та які потребують поліпшення житлових умов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</si>
  <si>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 11 - 14 частини другої статті 7 або учасниками бойових дій відповідно до пунктів 19 - 21 частини першої статті 6 Закону України «Про статус ветеранів війни, гарантії їх соціального захисту», та які потребують поліпшення житлових умов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</si>
  <si>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«Про статус ветеранів війни, гарантії їх соціального захисту»,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 пунктами 11 - 14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</si>
</sst>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i/>
      <u/>
      <sz val="12"/>
      <name val="Times New Roman"/>
      <family val="1"/>
      <charset val="204"/>
    </font>
    <font>
      <i/>
      <u/>
      <sz val="12"/>
      <name val="Arial"/>
      <family val="2"/>
      <charset val="204"/>
    </font>
    <font>
      <i/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/>
    <xf numFmtId="0" fontId="10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2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20" fillId="2" borderId="0" xfId="0" applyNumberFormat="1" applyFont="1" applyFill="1" applyAlignment="1">
      <alignment horizontal="left" vertical="center" wrapText="1"/>
    </xf>
    <xf numFmtId="49" fontId="21" fillId="2" borderId="0" xfId="0" applyNumberFormat="1" applyFont="1" applyFill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2"/>
  <sheetViews>
    <sheetView tabSelected="1" topLeftCell="A82" zoomScale="71" zoomScaleNormal="71" zoomScaleSheetLayoutView="88" workbookViewId="0">
      <selection activeCell="L84" sqref="L84"/>
    </sheetView>
  </sheetViews>
  <sheetFormatPr defaultRowHeight="14.4" x14ac:dyDescent="0.3"/>
  <cols>
    <col min="1" max="1" width="16.109375" customWidth="1"/>
    <col min="2" max="2" width="14.109375" customWidth="1"/>
    <col min="5" max="5" width="7.33203125" customWidth="1"/>
    <col min="6" max="6" width="2.6640625" customWidth="1"/>
    <col min="7" max="7" width="17.21875" customWidth="1"/>
    <col min="9" max="9" width="9" customWidth="1"/>
    <col min="10" max="10" width="17" bestFit="1" customWidth="1"/>
    <col min="11" max="11" width="14.44140625" bestFit="1" customWidth="1"/>
  </cols>
  <sheetData>
    <row r="1" spans="1:15" ht="16.2" customHeight="1" x14ac:dyDescent="0.35">
      <c r="A1" s="1"/>
      <c r="B1" s="1"/>
      <c r="C1" s="1"/>
      <c r="D1" s="1"/>
      <c r="E1" s="62" t="s">
        <v>83</v>
      </c>
      <c r="F1" s="63"/>
      <c r="G1" s="63"/>
      <c r="H1" s="63"/>
      <c r="I1" s="63"/>
      <c r="J1" s="1"/>
      <c r="K1" s="1"/>
      <c r="L1" s="1"/>
      <c r="M1" s="1"/>
      <c r="N1" s="1"/>
      <c r="O1" s="1"/>
    </row>
    <row r="2" spans="1:15" ht="15.6" customHeight="1" x14ac:dyDescent="0.35">
      <c r="A2" s="1"/>
      <c r="B2" s="1"/>
      <c r="C2" s="1"/>
      <c r="D2" s="1"/>
      <c r="E2" s="67" t="s">
        <v>32</v>
      </c>
      <c r="F2" s="68"/>
      <c r="G2" s="68"/>
      <c r="H2" s="68"/>
      <c r="I2" s="68"/>
      <c r="J2" s="1"/>
      <c r="K2" s="1"/>
      <c r="L2" s="1"/>
      <c r="M2" s="1"/>
      <c r="N2" s="1"/>
      <c r="O2" s="1"/>
    </row>
    <row r="3" spans="1:15" ht="15" customHeight="1" x14ac:dyDescent="0.35">
      <c r="A3" s="1"/>
      <c r="B3" s="1"/>
      <c r="C3" s="1"/>
      <c r="D3" s="1"/>
      <c r="E3" s="1"/>
      <c r="F3" s="1"/>
      <c r="G3" s="18" t="s">
        <v>68</v>
      </c>
      <c r="H3" s="1"/>
      <c r="I3" s="1"/>
      <c r="J3" s="1"/>
      <c r="K3" s="1"/>
      <c r="L3" s="1"/>
      <c r="M3" s="1"/>
      <c r="N3" s="1"/>
      <c r="O3" s="1"/>
    </row>
    <row r="4" spans="1:15" ht="18" x14ac:dyDescent="0.35">
      <c r="A4" s="69" t="s">
        <v>31</v>
      </c>
      <c r="B4" s="70"/>
      <c r="C4" s="70"/>
      <c r="D4" s="70"/>
      <c r="E4" s="70"/>
      <c r="F4" s="70"/>
      <c r="G4" s="70"/>
      <c r="H4" s="70"/>
      <c r="I4" s="70"/>
      <c r="J4" s="1"/>
      <c r="K4" s="1"/>
      <c r="L4" s="1"/>
      <c r="M4" s="1"/>
      <c r="N4" s="1"/>
      <c r="O4" s="1"/>
    </row>
    <row r="5" spans="1:15" ht="18" x14ac:dyDescent="0.35">
      <c r="A5" s="71" t="s">
        <v>33</v>
      </c>
      <c r="B5" s="7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5">
      <c r="A6" s="73" t="s">
        <v>0</v>
      </c>
      <c r="B6" s="74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" x14ac:dyDescent="0.35">
      <c r="A7" s="75" t="s">
        <v>1</v>
      </c>
      <c r="B7" s="76"/>
      <c r="C7" s="76"/>
      <c r="D7" s="76"/>
      <c r="E7" s="76"/>
      <c r="F7" s="76"/>
      <c r="G7" s="76"/>
      <c r="H7" s="76"/>
      <c r="I7" s="76"/>
      <c r="J7" s="1"/>
      <c r="K7" s="1"/>
      <c r="L7" s="1"/>
      <c r="M7" s="1"/>
      <c r="N7" s="1"/>
      <c r="O7" s="1"/>
    </row>
    <row r="8" spans="1:15" ht="12.75" customHeight="1" x14ac:dyDescent="0.35">
      <c r="A8" s="1"/>
      <c r="B8" s="1"/>
      <c r="C8" s="1"/>
      <c r="D8" s="1"/>
      <c r="E8" s="1"/>
      <c r="F8" s="1"/>
      <c r="G8" s="1"/>
      <c r="H8" s="1"/>
      <c r="I8" s="6" t="s">
        <v>2</v>
      </c>
      <c r="J8" s="1"/>
      <c r="K8" s="1"/>
      <c r="L8" s="1"/>
      <c r="M8" s="1"/>
      <c r="N8" s="1"/>
      <c r="O8" s="1"/>
    </row>
    <row r="9" spans="1:15" ht="48" customHeight="1" x14ac:dyDescent="0.35">
      <c r="A9" s="14" t="s">
        <v>3</v>
      </c>
      <c r="B9" s="79" t="s">
        <v>4</v>
      </c>
      <c r="C9" s="80"/>
      <c r="D9" s="80"/>
      <c r="E9" s="80"/>
      <c r="F9" s="80"/>
      <c r="G9" s="81"/>
      <c r="H9" s="77" t="s">
        <v>5</v>
      </c>
      <c r="I9" s="78"/>
      <c r="J9" s="1"/>
      <c r="K9" s="1"/>
      <c r="L9" s="1"/>
      <c r="M9" s="1"/>
      <c r="N9" s="1"/>
      <c r="O9" s="1"/>
    </row>
    <row r="10" spans="1:15" ht="13.95" customHeight="1" x14ac:dyDescent="0.35">
      <c r="A10" s="15">
        <v>1</v>
      </c>
      <c r="B10" s="24">
        <v>2</v>
      </c>
      <c r="C10" s="25"/>
      <c r="D10" s="25"/>
      <c r="E10" s="25"/>
      <c r="F10" s="25"/>
      <c r="G10" s="26"/>
      <c r="H10" s="27">
        <v>3</v>
      </c>
      <c r="I10" s="28"/>
      <c r="J10" s="1"/>
      <c r="K10" s="1"/>
      <c r="L10" s="1"/>
      <c r="M10" s="1"/>
      <c r="N10" s="1"/>
      <c r="O10" s="1"/>
    </row>
    <row r="11" spans="1:15" ht="21" customHeight="1" x14ac:dyDescent="0.35">
      <c r="A11" s="64" t="s">
        <v>7</v>
      </c>
      <c r="B11" s="65"/>
      <c r="C11" s="65"/>
      <c r="D11" s="65"/>
      <c r="E11" s="65"/>
      <c r="F11" s="65"/>
      <c r="G11" s="65"/>
      <c r="H11" s="65"/>
      <c r="I11" s="66"/>
      <c r="J11" s="1"/>
      <c r="K11" s="1"/>
      <c r="L11" s="1"/>
      <c r="M11" s="1"/>
      <c r="N11" s="1"/>
      <c r="O11" s="1"/>
    </row>
    <row r="12" spans="1:15" ht="87" customHeight="1" x14ac:dyDescent="0.35">
      <c r="A12" s="10">
        <v>41021400</v>
      </c>
      <c r="B12" s="29" t="s">
        <v>62</v>
      </c>
      <c r="C12" s="47"/>
      <c r="D12" s="47"/>
      <c r="E12" s="47"/>
      <c r="F12" s="47"/>
      <c r="G12" s="48"/>
      <c r="H12" s="32">
        <f>H13</f>
        <v>5610900</v>
      </c>
      <c r="I12" s="33"/>
      <c r="J12" s="1"/>
      <c r="K12" s="1"/>
      <c r="L12" s="1"/>
      <c r="M12" s="1"/>
      <c r="N12" s="1"/>
      <c r="O12" s="1"/>
    </row>
    <row r="13" spans="1:15" ht="21" customHeight="1" x14ac:dyDescent="0.35">
      <c r="A13" s="11">
        <v>9900000000</v>
      </c>
      <c r="B13" s="34" t="s">
        <v>10</v>
      </c>
      <c r="C13" s="35"/>
      <c r="D13" s="35"/>
      <c r="E13" s="35"/>
      <c r="F13" s="35"/>
      <c r="G13" s="36"/>
      <c r="H13" s="37">
        <f>5610900</f>
        <v>5610900</v>
      </c>
      <c r="I13" s="38"/>
      <c r="J13" s="1"/>
      <c r="K13" s="1"/>
      <c r="L13" s="1"/>
      <c r="M13" s="1"/>
      <c r="N13" s="1"/>
      <c r="O13" s="1"/>
    </row>
    <row r="14" spans="1:15" ht="24" customHeight="1" x14ac:dyDescent="0.35">
      <c r="A14" s="10">
        <v>41033900</v>
      </c>
      <c r="B14" s="29" t="s">
        <v>45</v>
      </c>
      <c r="C14" s="47"/>
      <c r="D14" s="47"/>
      <c r="E14" s="47"/>
      <c r="F14" s="47"/>
      <c r="G14" s="48"/>
      <c r="H14" s="32">
        <f>H15</f>
        <v>1029806200</v>
      </c>
      <c r="I14" s="33"/>
      <c r="J14" s="1"/>
      <c r="K14" s="1"/>
      <c r="L14" s="1"/>
      <c r="M14" s="1"/>
      <c r="N14" s="1"/>
      <c r="O14" s="1"/>
    </row>
    <row r="15" spans="1:15" ht="18.600000000000001" customHeight="1" x14ac:dyDescent="0.35">
      <c r="A15" s="11">
        <v>9900000000</v>
      </c>
      <c r="B15" s="34" t="s">
        <v>10</v>
      </c>
      <c r="C15" s="35"/>
      <c r="D15" s="35"/>
      <c r="E15" s="35"/>
      <c r="F15" s="35"/>
      <c r="G15" s="36"/>
      <c r="H15" s="37">
        <f>1029806200</f>
        <v>1029806200</v>
      </c>
      <c r="I15" s="38"/>
      <c r="J15" s="1"/>
      <c r="K15" s="1"/>
      <c r="L15" s="1"/>
      <c r="M15" s="1"/>
      <c r="N15" s="1"/>
      <c r="O15" s="1"/>
    </row>
    <row r="16" spans="1:15" ht="292.8" customHeight="1" x14ac:dyDescent="0.35">
      <c r="A16" s="21">
        <v>41050400</v>
      </c>
      <c r="B16" s="29" t="s">
        <v>82</v>
      </c>
      <c r="C16" s="47"/>
      <c r="D16" s="47"/>
      <c r="E16" s="47"/>
      <c r="F16" s="47"/>
      <c r="G16" s="48"/>
      <c r="H16" s="32">
        <f>H17</f>
        <v>1787028.29</v>
      </c>
      <c r="I16" s="33"/>
      <c r="J16" s="1"/>
      <c r="K16" s="1"/>
      <c r="L16" s="1"/>
      <c r="M16" s="1"/>
      <c r="N16" s="1"/>
      <c r="O16" s="1"/>
    </row>
    <row r="17" spans="1:15" ht="18.600000000000001" customHeight="1" x14ac:dyDescent="0.35">
      <c r="A17" s="22" t="s">
        <v>34</v>
      </c>
      <c r="B17" s="34" t="s">
        <v>12</v>
      </c>
      <c r="C17" s="82"/>
      <c r="D17" s="82"/>
      <c r="E17" s="82"/>
      <c r="F17" s="82"/>
      <c r="G17" s="83"/>
      <c r="H17" s="84">
        <f>1734398.51+52629.78</f>
        <v>1787028.29</v>
      </c>
      <c r="I17" s="85"/>
      <c r="J17" s="1"/>
      <c r="K17" s="1"/>
      <c r="L17" s="1"/>
      <c r="M17" s="1"/>
      <c r="N17" s="1"/>
      <c r="O17" s="1"/>
    </row>
    <row r="18" spans="1:15" ht="49.8" customHeight="1" x14ac:dyDescent="0.35">
      <c r="A18" s="10">
        <v>41051000</v>
      </c>
      <c r="B18" s="29" t="s">
        <v>46</v>
      </c>
      <c r="C18" s="47" t="s">
        <v>47</v>
      </c>
      <c r="D18" s="47" t="s">
        <v>47</v>
      </c>
      <c r="E18" s="47" t="s">
        <v>47</v>
      </c>
      <c r="F18" s="47" t="s">
        <v>47</v>
      </c>
      <c r="G18" s="48" t="s">
        <v>47</v>
      </c>
      <c r="H18" s="32">
        <f>SUM(H19:I20)</f>
        <v>3975855</v>
      </c>
      <c r="I18" s="33"/>
      <c r="J18" s="1"/>
      <c r="K18" s="1"/>
      <c r="L18" s="1"/>
      <c r="M18" s="1"/>
      <c r="N18" s="1"/>
      <c r="O18" s="1"/>
    </row>
    <row r="19" spans="1:15" ht="18.600000000000001" customHeight="1" x14ac:dyDescent="0.35">
      <c r="A19" s="10"/>
      <c r="B19" s="29" t="s">
        <v>48</v>
      </c>
      <c r="C19" s="30"/>
      <c r="D19" s="30"/>
      <c r="E19" s="30"/>
      <c r="F19" s="30"/>
      <c r="G19" s="31"/>
      <c r="H19" s="32">
        <f>3580339</f>
        <v>3580339</v>
      </c>
      <c r="I19" s="33"/>
      <c r="J19" s="1"/>
      <c r="K19" s="1"/>
      <c r="L19" s="1"/>
      <c r="M19" s="1"/>
      <c r="N19" s="1"/>
      <c r="O19" s="1"/>
    </row>
    <row r="20" spans="1:15" ht="18.600000000000001" customHeight="1" x14ac:dyDescent="0.35">
      <c r="A20" s="10"/>
      <c r="B20" s="29" t="s">
        <v>49</v>
      </c>
      <c r="C20" s="30"/>
      <c r="D20" s="30"/>
      <c r="E20" s="30"/>
      <c r="F20" s="30"/>
      <c r="G20" s="31"/>
      <c r="H20" s="32">
        <f>395516</f>
        <v>395516</v>
      </c>
      <c r="I20" s="33"/>
      <c r="J20" s="1"/>
      <c r="K20" s="1"/>
      <c r="L20" s="1"/>
      <c r="M20" s="1"/>
      <c r="N20" s="1"/>
      <c r="O20" s="1"/>
    </row>
    <row r="21" spans="1:15" ht="18.600000000000001" customHeight="1" x14ac:dyDescent="0.35">
      <c r="A21" s="12" t="s">
        <v>34</v>
      </c>
      <c r="B21" s="34" t="s">
        <v>12</v>
      </c>
      <c r="C21" s="82"/>
      <c r="D21" s="82"/>
      <c r="E21" s="82"/>
      <c r="F21" s="82"/>
      <c r="G21" s="83"/>
      <c r="H21" s="84">
        <f>H18</f>
        <v>3975855</v>
      </c>
      <c r="I21" s="85"/>
      <c r="J21" s="1"/>
      <c r="K21" s="1"/>
      <c r="L21" s="1"/>
      <c r="M21" s="1"/>
      <c r="N21" s="1"/>
      <c r="O21" s="1"/>
    </row>
    <row r="22" spans="1:15" ht="16.8" customHeight="1" x14ac:dyDescent="0.35">
      <c r="A22" s="19">
        <v>1</v>
      </c>
      <c r="B22" s="24">
        <v>2</v>
      </c>
      <c r="C22" s="25"/>
      <c r="D22" s="25"/>
      <c r="E22" s="25"/>
      <c r="F22" s="25"/>
      <c r="G22" s="26"/>
      <c r="H22" s="27">
        <v>3</v>
      </c>
      <c r="I22" s="28"/>
      <c r="J22" s="1"/>
      <c r="K22" s="1"/>
      <c r="L22" s="1"/>
      <c r="M22" s="1"/>
      <c r="N22" s="1"/>
      <c r="O22" s="1"/>
    </row>
    <row r="23" spans="1:15" ht="288.60000000000002" customHeight="1" x14ac:dyDescent="0.35">
      <c r="A23" s="21">
        <v>41050600</v>
      </c>
      <c r="B23" s="29" t="s">
        <v>90</v>
      </c>
      <c r="C23" s="30"/>
      <c r="D23" s="30"/>
      <c r="E23" s="30"/>
      <c r="F23" s="30"/>
      <c r="G23" s="31"/>
      <c r="H23" s="92">
        <f>H24</f>
        <v>1897825.8599999999</v>
      </c>
      <c r="I23" s="93"/>
      <c r="J23" s="1"/>
      <c r="K23" s="1"/>
      <c r="L23" s="1"/>
      <c r="M23" s="1"/>
      <c r="N23" s="1"/>
      <c r="O23" s="1"/>
    </row>
    <row r="24" spans="1:15" ht="18.600000000000001" customHeight="1" x14ac:dyDescent="0.35">
      <c r="A24" s="22" t="s">
        <v>34</v>
      </c>
      <c r="B24" s="34" t="s">
        <v>12</v>
      </c>
      <c r="C24" s="82"/>
      <c r="D24" s="82"/>
      <c r="E24" s="82"/>
      <c r="F24" s="82"/>
      <c r="G24" s="83"/>
      <c r="H24" s="84">
        <f>1841932.98+55892.88</f>
        <v>1897825.8599999999</v>
      </c>
      <c r="I24" s="85"/>
      <c r="J24" s="1"/>
      <c r="K24" s="1"/>
      <c r="L24" s="1"/>
      <c r="M24" s="1"/>
      <c r="N24" s="1"/>
      <c r="O24" s="1"/>
    </row>
    <row r="25" spans="1:15" ht="47.25" customHeight="1" x14ac:dyDescent="0.35">
      <c r="A25" s="10">
        <v>41051200</v>
      </c>
      <c r="B25" s="29" t="s">
        <v>56</v>
      </c>
      <c r="C25" s="47"/>
      <c r="D25" s="47"/>
      <c r="E25" s="47"/>
      <c r="F25" s="47"/>
      <c r="G25" s="48"/>
      <c r="H25" s="32">
        <f>H26</f>
        <v>2807032</v>
      </c>
      <c r="I25" s="33"/>
      <c r="J25" s="1"/>
      <c r="K25" s="1"/>
      <c r="L25" s="1"/>
      <c r="M25" s="1"/>
      <c r="N25" s="1"/>
      <c r="O25" s="1"/>
    </row>
    <row r="26" spans="1:15" ht="23.4" customHeight="1" x14ac:dyDescent="0.35">
      <c r="A26" s="12" t="s">
        <v>34</v>
      </c>
      <c r="B26" s="34" t="s">
        <v>12</v>
      </c>
      <c r="C26" s="82"/>
      <c r="D26" s="82"/>
      <c r="E26" s="82"/>
      <c r="F26" s="82"/>
      <c r="G26" s="83"/>
      <c r="H26" s="84">
        <f>2807032</f>
        <v>2807032</v>
      </c>
      <c r="I26" s="85"/>
      <c r="J26" s="1"/>
      <c r="K26" s="1"/>
      <c r="L26" s="1"/>
      <c r="M26" s="1"/>
      <c r="N26" s="1"/>
      <c r="O26" s="1"/>
    </row>
    <row r="27" spans="1:15" ht="23.4" customHeight="1" x14ac:dyDescent="0.35">
      <c r="A27" s="10">
        <v>41040400</v>
      </c>
      <c r="B27" s="29" t="s">
        <v>54</v>
      </c>
      <c r="C27" s="30"/>
      <c r="D27" s="30"/>
      <c r="E27" s="30"/>
      <c r="F27" s="30"/>
      <c r="G27" s="31"/>
      <c r="H27" s="32">
        <f>H28</f>
        <v>26199927.09</v>
      </c>
      <c r="I27" s="33"/>
      <c r="J27" s="1"/>
      <c r="K27" s="1"/>
      <c r="L27" s="1"/>
      <c r="M27" s="1"/>
      <c r="N27" s="1"/>
      <c r="O27" s="1"/>
    </row>
    <row r="28" spans="1:15" ht="22.2" customHeight="1" x14ac:dyDescent="0.35">
      <c r="A28" s="12" t="s">
        <v>34</v>
      </c>
      <c r="B28" s="34" t="s">
        <v>12</v>
      </c>
      <c r="C28" s="82"/>
      <c r="D28" s="82"/>
      <c r="E28" s="82"/>
      <c r="F28" s="82"/>
      <c r="G28" s="83"/>
      <c r="H28" s="84">
        <f>892873+10307054.09+15000000</f>
        <v>26199927.09</v>
      </c>
      <c r="I28" s="85"/>
      <c r="J28" s="1"/>
      <c r="K28" s="1"/>
      <c r="L28" s="1"/>
      <c r="M28" s="1"/>
      <c r="N28" s="1"/>
      <c r="O28" s="1"/>
    </row>
    <row r="29" spans="1:15" ht="25.95" customHeight="1" x14ac:dyDescent="0.35">
      <c r="A29" s="10">
        <v>41053900</v>
      </c>
      <c r="B29" s="29" t="s">
        <v>42</v>
      </c>
      <c r="C29" s="30"/>
      <c r="D29" s="30"/>
      <c r="E29" s="30"/>
      <c r="F29" s="30"/>
      <c r="G29" s="31"/>
      <c r="H29" s="32">
        <f>H30+H34+H32</f>
        <v>84743095</v>
      </c>
      <c r="I29" s="33"/>
      <c r="J29" s="1"/>
      <c r="K29" s="1"/>
      <c r="L29" s="1"/>
      <c r="M29" s="1"/>
      <c r="N29" s="1"/>
      <c r="O29" s="1"/>
    </row>
    <row r="30" spans="1:15" ht="49.2" customHeight="1" x14ac:dyDescent="0.35">
      <c r="A30" s="10"/>
      <c r="B30" s="29" t="s">
        <v>57</v>
      </c>
      <c r="C30" s="30"/>
      <c r="D30" s="30"/>
      <c r="E30" s="30"/>
      <c r="F30" s="30"/>
      <c r="G30" s="31"/>
      <c r="H30" s="32">
        <f>H31</f>
        <v>13850000</v>
      </c>
      <c r="I30" s="33"/>
      <c r="J30" s="1"/>
      <c r="K30" s="1"/>
      <c r="L30" s="1"/>
      <c r="M30" s="1"/>
      <c r="N30" s="1"/>
      <c r="O30" s="1"/>
    </row>
    <row r="31" spans="1:15" ht="23.4" customHeight="1" x14ac:dyDescent="0.35">
      <c r="A31" s="12" t="s">
        <v>34</v>
      </c>
      <c r="B31" s="34" t="s">
        <v>12</v>
      </c>
      <c r="C31" s="35"/>
      <c r="D31" s="35"/>
      <c r="E31" s="35"/>
      <c r="F31" s="35"/>
      <c r="G31" s="36"/>
      <c r="H31" s="37">
        <f>13900000-50000</f>
        <v>13850000</v>
      </c>
      <c r="I31" s="38"/>
      <c r="J31" s="1"/>
      <c r="K31" s="1"/>
      <c r="L31" s="1"/>
      <c r="M31" s="1"/>
      <c r="N31" s="1"/>
      <c r="O31" s="1"/>
    </row>
    <row r="32" spans="1:15" ht="49.8" customHeight="1" x14ac:dyDescent="0.35">
      <c r="A32" s="10"/>
      <c r="B32" s="29" t="s">
        <v>43</v>
      </c>
      <c r="C32" s="30"/>
      <c r="D32" s="30"/>
      <c r="E32" s="30"/>
      <c r="F32" s="30"/>
      <c r="G32" s="31"/>
      <c r="H32" s="32">
        <f>H33</f>
        <v>893095</v>
      </c>
      <c r="I32" s="33"/>
      <c r="J32" s="1"/>
      <c r="K32" s="1"/>
      <c r="L32" s="1"/>
      <c r="M32" s="1"/>
      <c r="N32" s="1"/>
      <c r="O32" s="1"/>
    </row>
    <row r="33" spans="1:15" ht="23.4" customHeight="1" x14ac:dyDescent="0.35">
      <c r="A33" s="12" t="s">
        <v>34</v>
      </c>
      <c r="B33" s="34" t="s">
        <v>12</v>
      </c>
      <c r="C33" s="35"/>
      <c r="D33" s="35"/>
      <c r="E33" s="35"/>
      <c r="F33" s="35"/>
      <c r="G33" s="36"/>
      <c r="H33" s="37">
        <f>893095</f>
        <v>893095</v>
      </c>
      <c r="I33" s="38"/>
      <c r="J33" s="1"/>
      <c r="K33" s="1"/>
      <c r="L33" s="1"/>
      <c r="M33" s="1"/>
      <c r="N33" s="1"/>
      <c r="O33" s="1"/>
    </row>
    <row r="34" spans="1:15" ht="67.8" customHeight="1" x14ac:dyDescent="0.35">
      <c r="A34" s="12"/>
      <c r="B34" s="29" t="s">
        <v>79</v>
      </c>
      <c r="C34" s="30"/>
      <c r="D34" s="30"/>
      <c r="E34" s="30"/>
      <c r="F34" s="30"/>
      <c r="G34" s="31"/>
      <c r="H34" s="32">
        <f>H35</f>
        <v>70000000</v>
      </c>
      <c r="I34" s="33"/>
      <c r="J34" s="1"/>
      <c r="K34" s="1"/>
      <c r="L34" s="1"/>
      <c r="M34" s="1"/>
      <c r="N34" s="1"/>
      <c r="O34" s="1"/>
    </row>
    <row r="35" spans="1:15" ht="20.399999999999999" customHeight="1" x14ac:dyDescent="0.35">
      <c r="A35" s="12" t="s">
        <v>34</v>
      </c>
      <c r="B35" s="34" t="s">
        <v>12</v>
      </c>
      <c r="C35" s="35"/>
      <c r="D35" s="35"/>
      <c r="E35" s="35"/>
      <c r="F35" s="35"/>
      <c r="G35" s="36"/>
      <c r="H35" s="37">
        <f>70000000</f>
        <v>70000000</v>
      </c>
      <c r="I35" s="38"/>
      <c r="J35" s="1"/>
      <c r="K35" s="1"/>
      <c r="L35" s="1"/>
      <c r="M35" s="1"/>
      <c r="N35" s="1"/>
      <c r="O35" s="1"/>
    </row>
    <row r="36" spans="1:15" ht="66.599999999999994" customHeight="1" x14ac:dyDescent="0.35">
      <c r="A36" s="10">
        <v>41057700</v>
      </c>
      <c r="B36" s="29" t="s">
        <v>65</v>
      </c>
      <c r="C36" s="47"/>
      <c r="D36" s="47"/>
      <c r="E36" s="47"/>
      <c r="F36" s="47"/>
      <c r="G36" s="48"/>
      <c r="H36" s="32">
        <f>H37</f>
        <v>176560</v>
      </c>
      <c r="I36" s="33"/>
      <c r="J36" s="1"/>
      <c r="K36" s="1"/>
      <c r="L36" s="1"/>
      <c r="M36" s="1"/>
      <c r="N36" s="1"/>
      <c r="O36" s="1"/>
    </row>
    <row r="37" spans="1:15" ht="17.25" customHeight="1" x14ac:dyDescent="0.35">
      <c r="A37" s="16" t="s">
        <v>34</v>
      </c>
      <c r="B37" s="34" t="s">
        <v>12</v>
      </c>
      <c r="C37" s="82"/>
      <c r="D37" s="82"/>
      <c r="E37" s="82"/>
      <c r="F37" s="82"/>
      <c r="G37" s="83"/>
      <c r="H37" s="84">
        <f>176560</f>
        <v>176560</v>
      </c>
      <c r="I37" s="85"/>
      <c r="J37" s="1"/>
      <c r="K37" s="1"/>
      <c r="L37" s="1"/>
      <c r="M37" s="1"/>
      <c r="N37" s="1"/>
      <c r="O37" s="1"/>
    </row>
    <row r="38" spans="1:15" ht="17.25" customHeight="1" x14ac:dyDescent="0.35">
      <c r="A38" s="19">
        <v>1</v>
      </c>
      <c r="B38" s="24">
        <v>2</v>
      </c>
      <c r="C38" s="25"/>
      <c r="D38" s="25"/>
      <c r="E38" s="25"/>
      <c r="F38" s="25"/>
      <c r="G38" s="26"/>
      <c r="H38" s="27">
        <v>3</v>
      </c>
      <c r="I38" s="28"/>
      <c r="J38" s="1"/>
      <c r="K38" s="1"/>
      <c r="L38" s="1"/>
      <c r="M38" s="1"/>
      <c r="N38" s="1"/>
      <c r="O38" s="1"/>
    </row>
    <row r="39" spans="1:15" ht="20.399999999999999" customHeight="1" x14ac:dyDescent="0.35">
      <c r="A39" s="64" t="s">
        <v>28</v>
      </c>
      <c r="B39" s="65"/>
      <c r="C39" s="65"/>
      <c r="D39" s="65"/>
      <c r="E39" s="65"/>
      <c r="F39" s="65"/>
      <c r="G39" s="65"/>
      <c r="H39" s="65"/>
      <c r="I39" s="66"/>
      <c r="J39" s="1"/>
      <c r="K39" s="1"/>
      <c r="L39" s="1"/>
      <c r="M39" s="1"/>
      <c r="N39" s="1"/>
      <c r="O39" s="1"/>
    </row>
    <row r="40" spans="1:15" ht="17.25" customHeight="1" x14ac:dyDescent="0.35">
      <c r="A40" s="21">
        <v>41053900</v>
      </c>
      <c r="B40" s="29" t="s">
        <v>42</v>
      </c>
      <c r="C40" s="30"/>
      <c r="D40" s="30"/>
      <c r="E40" s="30"/>
      <c r="F40" s="30"/>
      <c r="G40" s="31"/>
      <c r="H40" s="32">
        <f>H41+H45+H43</f>
        <v>175897369</v>
      </c>
      <c r="I40" s="33"/>
      <c r="J40" s="1"/>
      <c r="K40" s="1"/>
      <c r="L40" s="1"/>
      <c r="M40" s="1"/>
      <c r="N40" s="1"/>
      <c r="O40" s="1"/>
    </row>
    <row r="41" spans="1:15" ht="89.25" customHeight="1" x14ac:dyDescent="0.35">
      <c r="A41" s="21"/>
      <c r="B41" s="29" t="s">
        <v>44</v>
      </c>
      <c r="C41" s="30"/>
      <c r="D41" s="30"/>
      <c r="E41" s="30"/>
      <c r="F41" s="30"/>
      <c r="G41" s="31"/>
      <c r="H41" s="32">
        <f>H42</f>
        <v>145747369</v>
      </c>
      <c r="I41" s="33"/>
      <c r="J41" s="1"/>
      <c r="K41" s="1"/>
      <c r="L41" s="1"/>
      <c r="M41" s="1"/>
      <c r="N41" s="1"/>
      <c r="O41" s="1"/>
    </row>
    <row r="42" spans="1:15" ht="16.5" customHeight="1" x14ac:dyDescent="0.35">
      <c r="A42" s="22" t="s">
        <v>34</v>
      </c>
      <c r="B42" s="34" t="s">
        <v>12</v>
      </c>
      <c r="C42" s="35"/>
      <c r="D42" s="35"/>
      <c r="E42" s="35"/>
      <c r="F42" s="35"/>
      <c r="G42" s="36"/>
      <c r="H42" s="37">
        <f>400000000-100000000-154252631</f>
        <v>145747369</v>
      </c>
      <c r="I42" s="38"/>
      <c r="J42" s="1"/>
      <c r="K42" s="1"/>
      <c r="L42" s="1"/>
      <c r="M42" s="1"/>
      <c r="N42" s="1"/>
      <c r="O42" s="1"/>
    </row>
    <row r="43" spans="1:15" ht="76.2" customHeight="1" x14ac:dyDescent="0.35">
      <c r="A43" s="12"/>
      <c r="B43" s="29" t="s">
        <v>79</v>
      </c>
      <c r="C43" s="30"/>
      <c r="D43" s="30"/>
      <c r="E43" s="30"/>
      <c r="F43" s="30"/>
      <c r="G43" s="31"/>
      <c r="H43" s="32">
        <f>H44</f>
        <v>30000000</v>
      </c>
      <c r="I43" s="33"/>
      <c r="J43" s="1"/>
      <c r="K43" s="1"/>
      <c r="L43" s="1"/>
      <c r="M43" s="1"/>
      <c r="N43" s="1"/>
      <c r="O43" s="1"/>
    </row>
    <row r="44" spans="1:15" ht="16.5" customHeight="1" x14ac:dyDescent="0.35">
      <c r="A44" s="12" t="s">
        <v>34</v>
      </c>
      <c r="B44" s="34" t="s">
        <v>12</v>
      </c>
      <c r="C44" s="35"/>
      <c r="D44" s="35"/>
      <c r="E44" s="35"/>
      <c r="F44" s="35"/>
      <c r="G44" s="36"/>
      <c r="H44" s="37">
        <f>30000000</f>
        <v>30000000</v>
      </c>
      <c r="I44" s="38"/>
      <c r="J44" s="1"/>
      <c r="K44" s="1"/>
      <c r="L44" s="1"/>
      <c r="M44" s="1"/>
      <c r="N44" s="1"/>
      <c r="O44" s="1"/>
    </row>
    <row r="45" spans="1:15" ht="63.6" customHeight="1" x14ac:dyDescent="0.35">
      <c r="A45" s="10"/>
      <c r="B45" s="29" t="s">
        <v>71</v>
      </c>
      <c r="C45" s="30"/>
      <c r="D45" s="30"/>
      <c r="E45" s="30"/>
      <c r="F45" s="30"/>
      <c r="G45" s="31"/>
      <c r="H45" s="32">
        <f>H46</f>
        <v>150000</v>
      </c>
      <c r="I45" s="33"/>
      <c r="J45" s="1"/>
      <c r="K45" s="1"/>
      <c r="L45" s="1"/>
      <c r="M45" s="1"/>
      <c r="N45" s="1"/>
      <c r="O45" s="1"/>
    </row>
    <row r="46" spans="1:15" ht="16.5" customHeight="1" x14ac:dyDescent="0.35">
      <c r="A46" s="12" t="s">
        <v>69</v>
      </c>
      <c r="B46" s="34" t="s">
        <v>70</v>
      </c>
      <c r="C46" s="35"/>
      <c r="D46" s="35"/>
      <c r="E46" s="35"/>
      <c r="F46" s="35"/>
      <c r="G46" s="36"/>
      <c r="H46" s="37">
        <f>150000</f>
        <v>150000</v>
      </c>
      <c r="I46" s="38"/>
      <c r="J46" s="1"/>
      <c r="K46" s="1"/>
      <c r="L46" s="1"/>
      <c r="M46" s="1"/>
      <c r="N46" s="1"/>
      <c r="O46" s="1"/>
    </row>
    <row r="47" spans="1:15" ht="21" customHeight="1" x14ac:dyDescent="0.35">
      <c r="A47" s="10"/>
      <c r="B47" s="53" t="s">
        <v>29</v>
      </c>
      <c r="C47" s="54"/>
      <c r="D47" s="54"/>
      <c r="E47" s="54"/>
      <c r="F47" s="54"/>
      <c r="G47" s="55"/>
      <c r="H47" s="51">
        <f>H48+H49</f>
        <v>1332901792.24</v>
      </c>
      <c r="I47" s="52"/>
      <c r="J47" s="1"/>
      <c r="K47" s="1"/>
      <c r="L47" s="1"/>
      <c r="M47" s="1"/>
      <c r="N47" s="1"/>
      <c r="O47" s="1"/>
    </row>
    <row r="48" spans="1:15" ht="20.399999999999999" customHeight="1" x14ac:dyDescent="0.35">
      <c r="A48" s="10"/>
      <c r="B48" s="29" t="s">
        <v>16</v>
      </c>
      <c r="C48" s="47"/>
      <c r="D48" s="47"/>
      <c r="E48" s="47"/>
      <c r="F48" s="47"/>
      <c r="G48" s="48"/>
      <c r="H48" s="32">
        <f>H14+H25+H27+H29+H12+H36+H16+H23+H18</f>
        <v>1157004423.24</v>
      </c>
      <c r="I48" s="33"/>
      <c r="J48" s="1"/>
      <c r="K48" s="1"/>
      <c r="L48" s="1"/>
      <c r="M48" s="1"/>
      <c r="N48" s="1"/>
      <c r="O48" s="1"/>
    </row>
    <row r="49" spans="1:15" ht="18.600000000000001" customHeight="1" x14ac:dyDescent="0.35">
      <c r="A49" s="10"/>
      <c r="B49" s="29" t="s">
        <v>15</v>
      </c>
      <c r="C49" s="47" t="s">
        <v>15</v>
      </c>
      <c r="D49" s="47"/>
      <c r="E49" s="47"/>
      <c r="F49" s="47"/>
      <c r="G49" s="48"/>
      <c r="H49" s="32">
        <f>H40</f>
        <v>175897369</v>
      </c>
      <c r="I49" s="33"/>
      <c r="J49" s="1"/>
      <c r="K49" s="1"/>
      <c r="L49" s="1"/>
      <c r="M49" s="1"/>
      <c r="N49" s="1"/>
      <c r="O49" s="1"/>
    </row>
    <row r="50" spans="1:15" ht="16.95" customHeight="1" x14ac:dyDescent="0.35">
      <c r="A50" s="75" t="s">
        <v>27</v>
      </c>
      <c r="B50" s="76"/>
      <c r="C50" s="76"/>
      <c r="D50" s="76"/>
      <c r="E50" s="76"/>
      <c r="F50" s="76"/>
      <c r="G50" s="76"/>
      <c r="H50" s="76"/>
      <c r="I50" s="76"/>
      <c r="J50" s="1"/>
      <c r="K50" s="1"/>
      <c r="L50" s="1"/>
      <c r="M50" s="1"/>
      <c r="N50" s="1"/>
      <c r="O50" s="1"/>
    </row>
    <row r="51" spans="1:15" ht="13.2" customHeight="1" x14ac:dyDescent="0.35">
      <c r="A51" s="1"/>
      <c r="B51" s="1"/>
      <c r="C51" s="1"/>
      <c r="D51" s="1"/>
      <c r="E51" s="1"/>
      <c r="F51" s="1"/>
      <c r="G51" s="1"/>
      <c r="H51" s="1"/>
      <c r="I51" s="6" t="s">
        <v>2</v>
      </c>
      <c r="J51" s="1"/>
      <c r="K51" s="1"/>
      <c r="L51" s="1"/>
      <c r="M51" s="1"/>
      <c r="N51" s="1"/>
      <c r="O51" s="1"/>
    </row>
    <row r="52" spans="1:15" ht="116.4" customHeight="1" x14ac:dyDescent="0.35">
      <c r="A52" s="17" t="s">
        <v>17</v>
      </c>
      <c r="B52" s="17" t="s">
        <v>26</v>
      </c>
      <c r="C52" s="79" t="s">
        <v>6</v>
      </c>
      <c r="D52" s="80"/>
      <c r="E52" s="80"/>
      <c r="F52" s="80"/>
      <c r="G52" s="81"/>
      <c r="H52" s="77" t="s">
        <v>5</v>
      </c>
      <c r="I52" s="78"/>
      <c r="J52" s="1"/>
      <c r="K52" s="1"/>
      <c r="L52" s="1"/>
      <c r="M52" s="1"/>
      <c r="N52" s="1"/>
      <c r="O52" s="1"/>
    </row>
    <row r="53" spans="1:15" ht="12" customHeight="1" x14ac:dyDescent="0.35">
      <c r="A53" s="2">
        <v>1</v>
      </c>
      <c r="B53" s="2">
        <v>2</v>
      </c>
      <c r="C53" s="56">
        <v>3</v>
      </c>
      <c r="D53" s="57"/>
      <c r="E53" s="57"/>
      <c r="F53" s="57"/>
      <c r="G53" s="58"/>
      <c r="H53" s="45">
        <v>4</v>
      </c>
      <c r="I53" s="46"/>
      <c r="J53" s="1"/>
      <c r="K53" s="1"/>
      <c r="L53" s="1"/>
      <c r="M53" s="1"/>
      <c r="N53" s="1"/>
      <c r="O53" s="1"/>
    </row>
    <row r="54" spans="1:15" ht="21" customHeight="1" x14ac:dyDescent="0.35">
      <c r="A54" s="64" t="s">
        <v>8</v>
      </c>
      <c r="B54" s="65"/>
      <c r="C54" s="65"/>
      <c r="D54" s="65"/>
      <c r="E54" s="65"/>
      <c r="F54" s="65"/>
      <c r="G54" s="65"/>
      <c r="H54" s="65"/>
      <c r="I54" s="66"/>
      <c r="J54" s="1"/>
      <c r="K54" s="1"/>
      <c r="L54" s="1"/>
      <c r="M54" s="1"/>
      <c r="N54" s="1"/>
      <c r="O54" s="1"/>
    </row>
    <row r="55" spans="1:15" ht="18" customHeight="1" x14ac:dyDescent="0.35">
      <c r="A55" s="10">
        <v>3719110</v>
      </c>
      <c r="B55" s="5">
        <v>9110</v>
      </c>
      <c r="C55" s="39" t="s">
        <v>9</v>
      </c>
      <c r="D55" s="40"/>
      <c r="E55" s="40"/>
      <c r="F55" s="40"/>
      <c r="G55" s="40"/>
      <c r="H55" s="32">
        <f>H56</f>
        <v>367900600</v>
      </c>
      <c r="I55" s="33"/>
      <c r="J55" s="1"/>
      <c r="K55" s="1"/>
      <c r="L55" s="1"/>
      <c r="M55" s="1"/>
      <c r="N55" s="1"/>
      <c r="O55" s="1"/>
    </row>
    <row r="56" spans="1:15" ht="19.2" customHeight="1" x14ac:dyDescent="0.35">
      <c r="A56" s="11">
        <v>9900000000</v>
      </c>
      <c r="B56" s="5"/>
      <c r="C56" s="41" t="s">
        <v>10</v>
      </c>
      <c r="D56" s="42"/>
      <c r="E56" s="42"/>
      <c r="F56" s="42"/>
      <c r="G56" s="42"/>
      <c r="H56" s="37">
        <f>367900600</f>
        <v>367900600</v>
      </c>
      <c r="I56" s="38"/>
      <c r="J56" s="1"/>
      <c r="K56" s="1"/>
      <c r="L56" s="1"/>
      <c r="M56" s="1"/>
      <c r="N56" s="1"/>
      <c r="O56" s="1"/>
    </row>
    <row r="57" spans="1:15" ht="19.2" customHeight="1" x14ac:dyDescent="0.35">
      <c r="A57" s="20">
        <v>3719150</v>
      </c>
      <c r="B57" s="5">
        <v>9150</v>
      </c>
      <c r="C57" s="39" t="s">
        <v>18</v>
      </c>
      <c r="D57" s="40"/>
      <c r="E57" s="40"/>
      <c r="F57" s="40"/>
      <c r="G57" s="40"/>
      <c r="H57" s="32">
        <f>SUM(H58:I64)</f>
        <v>278958165</v>
      </c>
      <c r="I57" s="33"/>
      <c r="J57" s="1"/>
      <c r="K57" s="1"/>
      <c r="L57" s="1"/>
      <c r="M57" s="1"/>
      <c r="N57" s="1"/>
      <c r="O57" s="1"/>
    </row>
    <row r="58" spans="1:15" ht="27.6" customHeight="1" x14ac:dyDescent="0.35">
      <c r="A58" s="23" t="s">
        <v>35</v>
      </c>
      <c r="B58" s="5"/>
      <c r="C58" s="41" t="s">
        <v>19</v>
      </c>
      <c r="D58" s="42"/>
      <c r="E58" s="42"/>
      <c r="F58" s="42"/>
      <c r="G58" s="42"/>
      <c r="H58" s="43">
        <f>35714202+4244331-1583963+1389304+3675000</f>
        <v>43438874</v>
      </c>
      <c r="I58" s="44"/>
      <c r="J58" s="1"/>
      <c r="K58" s="1"/>
      <c r="L58" s="1"/>
      <c r="M58" s="1"/>
      <c r="N58" s="1"/>
      <c r="O58" s="1"/>
    </row>
    <row r="59" spans="1:15" ht="34.950000000000003" customHeight="1" x14ac:dyDescent="0.35">
      <c r="A59" s="9" t="s">
        <v>36</v>
      </c>
      <c r="B59" s="5"/>
      <c r="C59" s="41" t="s">
        <v>20</v>
      </c>
      <c r="D59" s="42"/>
      <c r="E59" s="42"/>
      <c r="F59" s="42"/>
      <c r="G59" s="42"/>
      <c r="H59" s="43">
        <f>32396382-1036412</f>
        <v>31359970</v>
      </c>
      <c r="I59" s="44"/>
      <c r="J59" s="1"/>
      <c r="K59" s="1"/>
      <c r="L59" s="1"/>
      <c r="M59" s="1"/>
      <c r="N59" s="1"/>
      <c r="O59" s="1"/>
    </row>
    <row r="60" spans="1:15" ht="30.6" customHeight="1" x14ac:dyDescent="0.35">
      <c r="A60" s="23" t="s">
        <v>37</v>
      </c>
      <c r="B60" s="5"/>
      <c r="C60" s="41" t="s">
        <v>21</v>
      </c>
      <c r="D60" s="42"/>
      <c r="E60" s="42"/>
      <c r="F60" s="42"/>
      <c r="G60" s="42"/>
      <c r="H60" s="43">
        <f>40946258+3000000-827771+99000</f>
        <v>43217487</v>
      </c>
      <c r="I60" s="44"/>
      <c r="J60" s="1"/>
      <c r="K60" s="1"/>
      <c r="L60" s="1"/>
      <c r="M60" s="1"/>
      <c r="N60" s="1"/>
      <c r="O60" s="1"/>
    </row>
    <row r="61" spans="1:15" ht="31.2" customHeight="1" x14ac:dyDescent="0.35">
      <c r="A61" s="9" t="s">
        <v>38</v>
      </c>
      <c r="B61" s="5"/>
      <c r="C61" s="41" t="s">
        <v>22</v>
      </c>
      <c r="D61" s="42"/>
      <c r="E61" s="42"/>
      <c r="F61" s="42"/>
      <c r="G61" s="42"/>
      <c r="H61" s="43">
        <f>36045315+2500000</f>
        <v>38545315</v>
      </c>
      <c r="I61" s="44"/>
      <c r="J61" s="1"/>
      <c r="K61" s="1"/>
      <c r="L61" s="1"/>
      <c r="M61" s="1"/>
      <c r="N61" s="1"/>
      <c r="O61" s="1"/>
    </row>
    <row r="62" spans="1:15" ht="30.6" customHeight="1" x14ac:dyDescent="0.35">
      <c r="A62" s="23" t="s">
        <v>39</v>
      </c>
      <c r="B62" s="5"/>
      <c r="C62" s="41" t="s">
        <v>23</v>
      </c>
      <c r="D62" s="42"/>
      <c r="E62" s="42"/>
      <c r="F62" s="42"/>
      <c r="G62" s="42"/>
      <c r="H62" s="43">
        <f>34045528+1390000+241964+770690</f>
        <v>36448182</v>
      </c>
      <c r="I62" s="44"/>
      <c r="J62" s="1"/>
      <c r="K62" s="1"/>
      <c r="L62" s="1"/>
      <c r="M62" s="1"/>
      <c r="N62" s="1"/>
      <c r="O62" s="1"/>
    </row>
    <row r="63" spans="1:15" ht="31.2" customHeight="1" x14ac:dyDescent="0.35">
      <c r="A63" s="9" t="s">
        <v>40</v>
      </c>
      <c r="B63" s="5"/>
      <c r="C63" s="41" t="s">
        <v>24</v>
      </c>
      <c r="D63" s="42"/>
      <c r="E63" s="42"/>
      <c r="F63" s="42"/>
      <c r="G63" s="42"/>
      <c r="H63" s="43">
        <f>54156146-1552904</f>
        <v>52603242</v>
      </c>
      <c r="I63" s="44"/>
      <c r="J63" s="1"/>
      <c r="K63" s="1"/>
      <c r="L63" s="1"/>
      <c r="M63" s="1"/>
      <c r="N63" s="1"/>
      <c r="O63" s="1"/>
    </row>
    <row r="64" spans="1:15" ht="29.4" customHeight="1" x14ac:dyDescent="0.35">
      <c r="A64" s="9" t="s">
        <v>41</v>
      </c>
      <c r="B64" s="5"/>
      <c r="C64" s="41" t="s">
        <v>25</v>
      </c>
      <c r="D64" s="42"/>
      <c r="E64" s="42"/>
      <c r="F64" s="42"/>
      <c r="G64" s="42"/>
      <c r="H64" s="43">
        <f>33175844+169251</f>
        <v>33345095</v>
      </c>
      <c r="I64" s="44"/>
      <c r="J64" s="1"/>
      <c r="K64" s="1"/>
      <c r="L64" s="1"/>
      <c r="M64" s="1"/>
      <c r="N64" s="1"/>
      <c r="O64" s="1"/>
    </row>
    <row r="65" spans="1:15" ht="94.5" customHeight="1" x14ac:dyDescent="0.35">
      <c r="A65" s="9" t="s">
        <v>50</v>
      </c>
      <c r="B65" s="5">
        <v>9570</v>
      </c>
      <c r="C65" s="39" t="s">
        <v>51</v>
      </c>
      <c r="D65" s="40"/>
      <c r="E65" s="40"/>
      <c r="F65" s="40"/>
      <c r="G65" s="40"/>
      <c r="H65" s="32">
        <f>H66</f>
        <v>4069700</v>
      </c>
      <c r="I65" s="33"/>
      <c r="J65" s="1"/>
      <c r="K65" s="1"/>
      <c r="L65" s="1"/>
      <c r="M65" s="1"/>
      <c r="N65" s="1"/>
      <c r="O65" s="1"/>
    </row>
    <row r="66" spans="1:15" ht="29.4" customHeight="1" x14ac:dyDescent="0.35">
      <c r="A66" s="9" t="s">
        <v>35</v>
      </c>
      <c r="B66" s="5"/>
      <c r="C66" s="41" t="s">
        <v>19</v>
      </c>
      <c r="D66" s="42"/>
      <c r="E66" s="42"/>
      <c r="F66" s="42"/>
      <c r="G66" s="42"/>
      <c r="H66" s="43">
        <f>4069700</f>
        <v>4069700</v>
      </c>
      <c r="I66" s="44"/>
      <c r="J66" s="1"/>
      <c r="K66" s="1"/>
      <c r="L66" s="1"/>
      <c r="M66" s="1"/>
      <c r="N66" s="1"/>
      <c r="O66" s="1"/>
    </row>
    <row r="67" spans="1:15" ht="62.4" customHeight="1" x14ac:dyDescent="0.35">
      <c r="A67" s="9" t="s">
        <v>52</v>
      </c>
      <c r="B67" s="9" t="s">
        <v>55</v>
      </c>
      <c r="C67" s="60" t="s">
        <v>53</v>
      </c>
      <c r="D67" s="61"/>
      <c r="E67" s="61"/>
      <c r="F67" s="61"/>
      <c r="G67" s="61"/>
      <c r="H67" s="32">
        <f>H68</f>
        <v>52788937</v>
      </c>
      <c r="I67" s="33"/>
      <c r="J67" s="1"/>
      <c r="K67" s="1"/>
      <c r="L67" s="1"/>
      <c r="M67" s="1"/>
      <c r="N67" s="1"/>
      <c r="O67" s="1"/>
    </row>
    <row r="68" spans="1:15" ht="25.2" customHeight="1" x14ac:dyDescent="0.35">
      <c r="A68" s="9">
        <v>9900000000</v>
      </c>
      <c r="B68" s="10"/>
      <c r="C68" s="49" t="s">
        <v>10</v>
      </c>
      <c r="D68" s="50"/>
      <c r="E68" s="50"/>
      <c r="F68" s="50"/>
      <c r="G68" s="50"/>
      <c r="H68" s="43">
        <f>5408242+3500000+5000000+20000000+150000+1373200+17277495+80000</f>
        <v>52788937</v>
      </c>
      <c r="I68" s="44"/>
      <c r="J68" s="1"/>
      <c r="K68" s="1"/>
      <c r="L68" s="1"/>
      <c r="M68" s="1"/>
      <c r="N68" s="1"/>
      <c r="O68" s="1"/>
    </row>
    <row r="69" spans="1:15" ht="111" customHeight="1" x14ac:dyDescent="0.35">
      <c r="A69" s="9" t="s">
        <v>61</v>
      </c>
      <c r="B69" s="10">
        <v>9770</v>
      </c>
      <c r="C69" s="60" t="s">
        <v>78</v>
      </c>
      <c r="D69" s="61"/>
      <c r="E69" s="61"/>
      <c r="F69" s="61"/>
      <c r="G69" s="61"/>
      <c r="H69" s="32">
        <f>H70</f>
        <v>5000000</v>
      </c>
      <c r="I69" s="33"/>
      <c r="J69" s="1"/>
      <c r="K69" s="1"/>
      <c r="L69" s="1"/>
      <c r="M69" s="1"/>
      <c r="N69" s="1"/>
      <c r="O69" s="1"/>
    </row>
    <row r="70" spans="1:15" ht="30.6" customHeight="1" x14ac:dyDescent="0.35">
      <c r="A70" s="9" t="s">
        <v>34</v>
      </c>
      <c r="B70" s="5"/>
      <c r="C70" s="41" t="s">
        <v>12</v>
      </c>
      <c r="D70" s="42"/>
      <c r="E70" s="42"/>
      <c r="F70" s="42"/>
      <c r="G70" s="42"/>
      <c r="H70" s="37">
        <f>5000000</f>
        <v>5000000</v>
      </c>
      <c r="I70" s="38"/>
      <c r="J70" s="1"/>
      <c r="K70" s="1"/>
      <c r="L70" s="1"/>
      <c r="M70" s="1"/>
      <c r="N70" s="1"/>
      <c r="O70" s="1"/>
    </row>
    <row r="71" spans="1:15" ht="76.95" customHeight="1" x14ac:dyDescent="0.35">
      <c r="A71" s="9" t="s">
        <v>11</v>
      </c>
      <c r="B71" s="5">
        <v>9770</v>
      </c>
      <c r="C71" s="39" t="s">
        <v>58</v>
      </c>
      <c r="D71" s="40"/>
      <c r="E71" s="40"/>
      <c r="F71" s="40"/>
      <c r="G71" s="40"/>
      <c r="H71" s="32">
        <f>H72</f>
        <v>6000000</v>
      </c>
      <c r="I71" s="33"/>
      <c r="J71" s="1"/>
      <c r="K71" s="1"/>
      <c r="L71" s="1"/>
      <c r="M71" s="1"/>
      <c r="N71" s="1"/>
      <c r="O71" s="1"/>
    </row>
    <row r="72" spans="1:15" ht="37.200000000000003" customHeight="1" x14ac:dyDescent="0.35">
      <c r="A72" s="9" t="s">
        <v>34</v>
      </c>
      <c r="B72" s="5"/>
      <c r="C72" s="41" t="s">
        <v>12</v>
      </c>
      <c r="D72" s="42"/>
      <c r="E72" s="42"/>
      <c r="F72" s="42"/>
      <c r="G72" s="42"/>
      <c r="H72" s="37">
        <f>6000000</f>
        <v>6000000</v>
      </c>
      <c r="I72" s="38"/>
      <c r="J72" s="1"/>
      <c r="K72" s="1"/>
      <c r="L72" s="1"/>
      <c r="M72" s="1"/>
      <c r="N72" s="1"/>
      <c r="O72" s="1"/>
    </row>
    <row r="73" spans="1:15" ht="97.95" customHeight="1" x14ac:dyDescent="0.35">
      <c r="A73" s="8" t="s">
        <v>11</v>
      </c>
      <c r="B73" s="5">
        <v>9770</v>
      </c>
      <c r="C73" s="39" t="s">
        <v>59</v>
      </c>
      <c r="D73" s="40"/>
      <c r="E73" s="40"/>
      <c r="F73" s="40"/>
      <c r="G73" s="40"/>
      <c r="H73" s="32">
        <f>H74</f>
        <v>2872388</v>
      </c>
      <c r="I73" s="33"/>
      <c r="J73" s="1"/>
      <c r="K73" s="1"/>
      <c r="L73" s="1"/>
      <c r="M73" s="1"/>
      <c r="N73" s="1"/>
      <c r="O73" s="1"/>
    </row>
    <row r="74" spans="1:15" ht="33.6" customHeight="1" x14ac:dyDescent="0.35">
      <c r="A74" s="8" t="s">
        <v>34</v>
      </c>
      <c r="B74" s="5"/>
      <c r="C74" s="41" t="s">
        <v>12</v>
      </c>
      <c r="D74" s="42"/>
      <c r="E74" s="42"/>
      <c r="F74" s="42"/>
      <c r="G74" s="42"/>
      <c r="H74" s="37">
        <f>2872388</f>
        <v>2872388</v>
      </c>
      <c r="I74" s="38"/>
      <c r="J74" s="1"/>
      <c r="K74" s="1"/>
      <c r="L74" s="1"/>
      <c r="M74" s="1"/>
      <c r="N74" s="1"/>
      <c r="O74" s="1"/>
    </row>
    <row r="75" spans="1:15" ht="103.95" customHeight="1" x14ac:dyDescent="0.35">
      <c r="A75" s="8" t="s">
        <v>11</v>
      </c>
      <c r="B75" s="5">
        <v>9770</v>
      </c>
      <c r="C75" s="59" t="s">
        <v>64</v>
      </c>
      <c r="D75" s="47"/>
      <c r="E75" s="47"/>
      <c r="F75" s="47"/>
      <c r="G75" s="48"/>
      <c r="H75" s="32">
        <f>H76</f>
        <v>1252000</v>
      </c>
      <c r="I75" s="33"/>
      <c r="J75" s="1"/>
      <c r="K75" s="1"/>
      <c r="L75" s="1"/>
      <c r="M75" s="1"/>
      <c r="N75" s="1"/>
      <c r="O75" s="1"/>
    </row>
    <row r="76" spans="1:15" ht="38.4" customHeight="1" x14ac:dyDescent="0.35">
      <c r="A76" s="8" t="s">
        <v>34</v>
      </c>
      <c r="B76" s="5"/>
      <c r="C76" s="41" t="s">
        <v>12</v>
      </c>
      <c r="D76" s="42"/>
      <c r="E76" s="42"/>
      <c r="F76" s="42"/>
      <c r="G76" s="42"/>
      <c r="H76" s="37">
        <f>1252000</f>
        <v>1252000</v>
      </c>
      <c r="I76" s="38"/>
      <c r="J76" s="1"/>
      <c r="K76" s="1"/>
      <c r="L76" s="1"/>
      <c r="M76" s="1"/>
      <c r="N76" s="1"/>
      <c r="O76" s="1"/>
    </row>
    <row r="77" spans="1:15" ht="94.95" customHeight="1" x14ac:dyDescent="0.35">
      <c r="A77" s="9" t="s">
        <v>11</v>
      </c>
      <c r="B77" s="5">
        <v>9770</v>
      </c>
      <c r="C77" s="89" t="s">
        <v>67</v>
      </c>
      <c r="D77" s="90"/>
      <c r="E77" s="90"/>
      <c r="F77" s="90"/>
      <c r="G77" s="91"/>
      <c r="H77" s="32">
        <f>H78</f>
        <v>405000</v>
      </c>
      <c r="I77" s="33"/>
      <c r="J77" s="1"/>
      <c r="K77" s="1"/>
      <c r="L77" s="1"/>
      <c r="M77" s="1"/>
      <c r="N77" s="1"/>
      <c r="O77" s="1"/>
    </row>
    <row r="78" spans="1:15" ht="30.6" customHeight="1" x14ac:dyDescent="0.35">
      <c r="A78" s="9" t="s">
        <v>34</v>
      </c>
      <c r="B78" s="5"/>
      <c r="C78" s="41" t="s">
        <v>12</v>
      </c>
      <c r="D78" s="42"/>
      <c r="E78" s="42"/>
      <c r="F78" s="42"/>
      <c r="G78" s="42"/>
      <c r="H78" s="37">
        <f>405000</f>
        <v>405000</v>
      </c>
      <c r="I78" s="38"/>
      <c r="J78" s="1"/>
      <c r="K78" s="1"/>
      <c r="L78" s="1"/>
      <c r="M78" s="1"/>
      <c r="N78" s="1"/>
      <c r="O78" s="1"/>
    </row>
    <row r="79" spans="1:15" ht="52.8" customHeight="1" x14ac:dyDescent="0.35">
      <c r="A79" s="9" t="s">
        <v>72</v>
      </c>
      <c r="B79" s="5">
        <v>9150</v>
      </c>
      <c r="C79" s="39" t="s">
        <v>73</v>
      </c>
      <c r="D79" s="40"/>
      <c r="E79" s="40"/>
      <c r="F79" s="40"/>
      <c r="G79" s="40"/>
      <c r="H79" s="32">
        <f>SUM(H80:I83)</f>
        <v>1083516.01</v>
      </c>
      <c r="I79" s="33"/>
      <c r="J79" s="1"/>
      <c r="K79" s="1"/>
      <c r="L79" s="1"/>
      <c r="M79" s="1"/>
      <c r="N79" s="1"/>
      <c r="O79" s="1"/>
    </row>
    <row r="80" spans="1:15" ht="40.200000000000003" customHeight="1" x14ac:dyDescent="0.35">
      <c r="A80" s="9" t="s">
        <v>74</v>
      </c>
      <c r="B80" s="5"/>
      <c r="C80" s="41" t="s">
        <v>20</v>
      </c>
      <c r="D80" s="42"/>
      <c r="E80" s="42"/>
      <c r="F80" s="42"/>
      <c r="G80" s="42"/>
      <c r="H80" s="43">
        <f>146884.68</f>
        <v>146884.68</v>
      </c>
      <c r="I80" s="44"/>
      <c r="J80" s="1"/>
      <c r="K80" s="1"/>
      <c r="L80" s="1"/>
      <c r="M80" s="1"/>
      <c r="N80" s="1"/>
      <c r="O80" s="1"/>
    </row>
    <row r="81" spans="1:15" ht="38.4" customHeight="1" x14ac:dyDescent="0.35">
      <c r="A81" s="9" t="s">
        <v>75</v>
      </c>
      <c r="B81" s="5"/>
      <c r="C81" s="41" t="s">
        <v>24</v>
      </c>
      <c r="D81" s="42"/>
      <c r="E81" s="42"/>
      <c r="F81" s="42"/>
      <c r="G81" s="42"/>
      <c r="H81" s="43">
        <f>259581.77</f>
        <v>259581.77</v>
      </c>
      <c r="I81" s="44"/>
      <c r="J81" s="1"/>
      <c r="K81" s="1"/>
      <c r="L81" s="1"/>
      <c r="M81" s="1"/>
      <c r="N81" s="1"/>
      <c r="O81" s="1"/>
    </row>
    <row r="82" spans="1:15" ht="38.4" customHeight="1" x14ac:dyDescent="0.35">
      <c r="A82" s="9" t="s">
        <v>76</v>
      </c>
      <c r="B82" s="5"/>
      <c r="C82" s="41" t="s">
        <v>25</v>
      </c>
      <c r="D82" s="42"/>
      <c r="E82" s="42"/>
      <c r="F82" s="42"/>
      <c r="G82" s="42"/>
      <c r="H82" s="43">
        <f>207202.48</f>
        <v>207202.48</v>
      </c>
      <c r="I82" s="44"/>
      <c r="J82" s="1"/>
      <c r="K82" s="1"/>
      <c r="L82" s="1"/>
      <c r="M82" s="1"/>
      <c r="N82" s="1"/>
      <c r="O82" s="1"/>
    </row>
    <row r="83" spans="1:15" ht="30.6" customHeight="1" x14ac:dyDescent="0.35">
      <c r="A83" s="9" t="s">
        <v>77</v>
      </c>
      <c r="B83" s="5"/>
      <c r="C83" s="41" t="s">
        <v>23</v>
      </c>
      <c r="D83" s="42"/>
      <c r="E83" s="42"/>
      <c r="F83" s="42"/>
      <c r="G83" s="42"/>
      <c r="H83" s="43">
        <f>469847.08</f>
        <v>469847.08</v>
      </c>
      <c r="I83" s="44"/>
      <c r="J83" s="1"/>
      <c r="K83" s="1"/>
      <c r="L83" s="1"/>
      <c r="M83" s="1"/>
      <c r="N83" s="1"/>
      <c r="O83" s="1"/>
    </row>
    <row r="84" spans="1:15" ht="374.4" customHeight="1" x14ac:dyDescent="0.35">
      <c r="A84" s="23" t="s">
        <v>80</v>
      </c>
      <c r="B84" s="5">
        <v>9241</v>
      </c>
      <c r="C84" s="89" t="s">
        <v>92</v>
      </c>
      <c r="D84" s="90"/>
      <c r="E84" s="90"/>
      <c r="F84" s="90"/>
      <c r="G84" s="91"/>
      <c r="H84" s="32">
        <f>H85</f>
        <v>1787028.29</v>
      </c>
      <c r="I84" s="33"/>
      <c r="J84" s="1"/>
      <c r="K84" s="1"/>
      <c r="L84" s="1"/>
      <c r="M84" s="1"/>
      <c r="N84" s="1"/>
      <c r="O84" s="1"/>
    </row>
    <row r="85" spans="1:15" ht="30.6" customHeight="1" x14ac:dyDescent="0.35">
      <c r="A85" s="23" t="s">
        <v>37</v>
      </c>
      <c r="B85" s="5"/>
      <c r="C85" s="41" t="s">
        <v>21</v>
      </c>
      <c r="D85" s="42"/>
      <c r="E85" s="42"/>
      <c r="F85" s="42"/>
      <c r="G85" s="42"/>
      <c r="H85" s="43">
        <f>1734398.51+52629.78</f>
        <v>1787028.29</v>
      </c>
      <c r="I85" s="44"/>
      <c r="J85" s="1"/>
      <c r="K85" s="1"/>
      <c r="L85" s="1"/>
      <c r="M85" s="1"/>
      <c r="N85" s="1"/>
      <c r="O85" s="1"/>
    </row>
    <row r="86" spans="1:15" ht="397.2" customHeight="1" x14ac:dyDescent="0.35">
      <c r="A86" s="23" t="s">
        <v>81</v>
      </c>
      <c r="B86" s="5">
        <v>9242</v>
      </c>
      <c r="C86" s="89" t="s">
        <v>91</v>
      </c>
      <c r="D86" s="90"/>
      <c r="E86" s="90"/>
      <c r="F86" s="90"/>
      <c r="G86" s="91"/>
      <c r="H86" s="32">
        <f>H87</f>
        <v>1897825.8599999999</v>
      </c>
      <c r="I86" s="33"/>
      <c r="J86" s="1"/>
      <c r="K86" s="1"/>
      <c r="L86" s="1"/>
      <c r="M86" s="1"/>
      <c r="N86" s="1"/>
      <c r="O86" s="1"/>
    </row>
    <row r="87" spans="1:15" ht="30.6" customHeight="1" x14ac:dyDescent="0.35">
      <c r="A87" s="23" t="s">
        <v>40</v>
      </c>
      <c r="B87" s="5"/>
      <c r="C87" s="41" t="s">
        <v>24</v>
      </c>
      <c r="D87" s="42"/>
      <c r="E87" s="42"/>
      <c r="F87" s="42"/>
      <c r="G87" s="42"/>
      <c r="H87" s="43">
        <f>1841932.98+55892.88</f>
        <v>1897825.8599999999</v>
      </c>
      <c r="I87" s="44"/>
      <c r="J87" s="1"/>
      <c r="K87" s="1"/>
      <c r="L87" s="1"/>
      <c r="M87" s="1"/>
      <c r="N87" s="1"/>
      <c r="O87" s="1"/>
    </row>
    <row r="88" spans="1:15" ht="91.2" customHeight="1" x14ac:dyDescent="0.35">
      <c r="A88" s="8" t="s">
        <v>66</v>
      </c>
      <c r="B88" s="5">
        <v>9518</v>
      </c>
      <c r="C88" s="89" t="s">
        <v>65</v>
      </c>
      <c r="D88" s="90"/>
      <c r="E88" s="90"/>
      <c r="F88" s="90"/>
      <c r="G88" s="91"/>
      <c r="H88" s="32">
        <f>SUM(H89:I90)</f>
        <v>176560</v>
      </c>
      <c r="I88" s="33"/>
      <c r="J88" s="1"/>
      <c r="K88" s="1"/>
      <c r="L88" s="1"/>
      <c r="M88" s="1"/>
      <c r="N88" s="1"/>
      <c r="O88" s="1"/>
    </row>
    <row r="89" spans="1:15" ht="30.6" customHeight="1" x14ac:dyDescent="0.35">
      <c r="A89" s="8" t="s">
        <v>35</v>
      </c>
      <c r="B89" s="5"/>
      <c r="C89" s="41" t="s">
        <v>19</v>
      </c>
      <c r="D89" s="42"/>
      <c r="E89" s="42"/>
      <c r="F89" s="42"/>
      <c r="G89" s="42"/>
      <c r="H89" s="43">
        <f>88280</f>
        <v>88280</v>
      </c>
      <c r="I89" s="44"/>
      <c r="J89" s="1"/>
      <c r="K89" s="1"/>
      <c r="L89" s="1"/>
      <c r="M89" s="1"/>
      <c r="N89" s="1"/>
      <c r="O89" s="1"/>
    </row>
    <row r="90" spans="1:15" ht="30.6" customHeight="1" x14ac:dyDescent="0.35">
      <c r="A90" s="8" t="s">
        <v>41</v>
      </c>
      <c r="B90" s="5"/>
      <c r="C90" s="41" t="s">
        <v>25</v>
      </c>
      <c r="D90" s="42"/>
      <c r="E90" s="42"/>
      <c r="F90" s="42"/>
      <c r="G90" s="42"/>
      <c r="H90" s="43">
        <f>88280</f>
        <v>88280</v>
      </c>
      <c r="I90" s="44"/>
      <c r="J90" s="1"/>
      <c r="K90" s="1"/>
      <c r="L90" s="1"/>
      <c r="M90" s="1"/>
      <c r="N90" s="1"/>
      <c r="O90" s="1"/>
    </row>
    <row r="91" spans="1:15" ht="84" customHeight="1" x14ac:dyDescent="0.35">
      <c r="A91" s="8" t="s">
        <v>30</v>
      </c>
      <c r="B91" s="5">
        <v>9770</v>
      </c>
      <c r="C91" s="59" t="s">
        <v>60</v>
      </c>
      <c r="D91" s="47"/>
      <c r="E91" s="47"/>
      <c r="F91" s="47"/>
      <c r="G91" s="48"/>
      <c r="H91" s="32">
        <f>H92</f>
        <v>1516460</v>
      </c>
      <c r="I91" s="33"/>
      <c r="J91" s="1"/>
      <c r="K91" s="1"/>
      <c r="L91" s="1"/>
      <c r="M91" s="1"/>
      <c r="N91" s="1"/>
      <c r="O91" s="1"/>
    </row>
    <row r="92" spans="1:15" ht="35.4" customHeight="1" x14ac:dyDescent="0.35">
      <c r="A92" s="8" t="s">
        <v>34</v>
      </c>
      <c r="B92" s="5"/>
      <c r="C92" s="41" t="s">
        <v>12</v>
      </c>
      <c r="D92" s="42"/>
      <c r="E92" s="42"/>
      <c r="F92" s="42"/>
      <c r="G92" s="42"/>
      <c r="H92" s="37">
        <f>1516460</f>
        <v>1516460</v>
      </c>
      <c r="I92" s="38"/>
      <c r="J92" s="1"/>
      <c r="K92" s="1"/>
      <c r="L92" s="1"/>
      <c r="M92" s="1"/>
      <c r="N92" s="1"/>
      <c r="O92" s="1"/>
    </row>
    <row r="93" spans="1:15" ht="52.8" customHeight="1" x14ac:dyDescent="0.35">
      <c r="A93" s="9" t="s">
        <v>63</v>
      </c>
      <c r="B93" s="7" t="s">
        <v>55</v>
      </c>
      <c r="C93" s="39" t="s">
        <v>53</v>
      </c>
      <c r="D93" s="40"/>
      <c r="E93" s="40"/>
      <c r="F93" s="40"/>
      <c r="G93" s="40"/>
      <c r="H93" s="32">
        <f>H94</f>
        <v>3192400</v>
      </c>
      <c r="I93" s="33"/>
      <c r="J93" s="1"/>
      <c r="K93" s="1"/>
      <c r="L93" s="1"/>
      <c r="M93" s="1"/>
      <c r="N93" s="1"/>
      <c r="O93" s="1"/>
    </row>
    <row r="94" spans="1:15" ht="24.6" customHeight="1" x14ac:dyDescent="0.35">
      <c r="A94" s="9">
        <v>9900000000</v>
      </c>
      <c r="B94" s="5"/>
      <c r="C94" s="41" t="s">
        <v>10</v>
      </c>
      <c r="D94" s="42"/>
      <c r="E94" s="42"/>
      <c r="F94" s="42"/>
      <c r="G94" s="42"/>
      <c r="H94" s="43">
        <f>1592400+1600000</f>
        <v>3192400</v>
      </c>
      <c r="I94" s="44"/>
      <c r="J94" s="1"/>
      <c r="K94" s="1"/>
      <c r="L94" s="1"/>
      <c r="M94" s="1"/>
      <c r="N94" s="1"/>
      <c r="O94" s="1"/>
    </row>
    <row r="95" spans="1:15" ht="163.80000000000001" customHeight="1" x14ac:dyDescent="0.35">
      <c r="A95" s="23" t="s">
        <v>85</v>
      </c>
      <c r="B95" s="7" t="s">
        <v>86</v>
      </c>
      <c r="C95" s="39" t="s">
        <v>87</v>
      </c>
      <c r="D95" s="40"/>
      <c r="E95" s="40"/>
      <c r="F95" s="40"/>
      <c r="G95" s="40"/>
      <c r="H95" s="32">
        <f>H96</f>
        <v>3000000</v>
      </c>
      <c r="I95" s="33"/>
      <c r="J95" s="1"/>
      <c r="K95" s="1"/>
      <c r="L95" s="1"/>
      <c r="M95" s="1"/>
      <c r="N95" s="1"/>
      <c r="O95" s="1"/>
    </row>
    <row r="96" spans="1:15" ht="36" customHeight="1" x14ac:dyDescent="0.35">
      <c r="A96" s="23" t="s">
        <v>88</v>
      </c>
      <c r="B96" s="5"/>
      <c r="C96" s="41" t="s">
        <v>89</v>
      </c>
      <c r="D96" s="42"/>
      <c r="E96" s="42"/>
      <c r="F96" s="42"/>
      <c r="G96" s="42"/>
      <c r="H96" s="43">
        <f>3000000</f>
        <v>3000000</v>
      </c>
      <c r="I96" s="44"/>
      <c r="J96" s="1"/>
      <c r="K96" s="1"/>
      <c r="L96" s="1"/>
      <c r="M96" s="1"/>
      <c r="N96" s="1"/>
      <c r="O96" s="1"/>
    </row>
    <row r="97" spans="1:15" ht="22.2" customHeight="1" x14ac:dyDescent="0.35">
      <c r="A97" s="64" t="s">
        <v>13</v>
      </c>
      <c r="B97" s="65"/>
      <c r="C97" s="65"/>
      <c r="D97" s="65"/>
      <c r="E97" s="65"/>
      <c r="F97" s="65"/>
      <c r="G97" s="65"/>
      <c r="H97" s="65"/>
      <c r="I97" s="66"/>
      <c r="J97" s="1"/>
      <c r="K97" s="1"/>
      <c r="L97" s="1"/>
      <c r="M97" s="1"/>
      <c r="N97" s="1"/>
      <c r="O97" s="1"/>
    </row>
    <row r="98" spans="1:15" ht="58.2" customHeight="1" x14ac:dyDescent="0.35">
      <c r="A98" s="23" t="s">
        <v>52</v>
      </c>
      <c r="B98" s="7" t="s">
        <v>55</v>
      </c>
      <c r="C98" s="39" t="s">
        <v>53</v>
      </c>
      <c r="D98" s="40"/>
      <c r="E98" s="40"/>
      <c r="F98" s="40"/>
      <c r="G98" s="40"/>
      <c r="H98" s="32">
        <f>H99</f>
        <v>38074208</v>
      </c>
      <c r="I98" s="33"/>
      <c r="J98" s="1"/>
      <c r="K98" s="1"/>
      <c r="L98" s="1"/>
      <c r="M98" s="1"/>
      <c r="N98" s="1"/>
      <c r="O98" s="1"/>
    </row>
    <row r="99" spans="1:15" ht="19.2" customHeight="1" x14ac:dyDescent="0.35">
      <c r="A99" s="23">
        <v>9900000000</v>
      </c>
      <c r="B99" s="5"/>
      <c r="C99" s="41" t="s">
        <v>10</v>
      </c>
      <c r="D99" s="42"/>
      <c r="E99" s="42"/>
      <c r="F99" s="42"/>
      <c r="G99" s="42"/>
      <c r="H99" s="43">
        <f>22291758+6500000+626800+2722505+2014205+3918940</f>
        <v>38074208</v>
      </c>
      <c r="I99" s="44"/>
      <c r="J99" s="1"/>
      <c r="K99" s="1"/>
      <c r="L99" s="1"/>
      <c r="M99" s="1"/>
      <c r="N99" s="1"/>
      <c r="O99" s="1"/>
    </row>
    <row r="100" spans="1:15" ht="55.2" customHeight="1" x14ac:dyDescent="0.35">
      <c r="A100" s="9" t="s">
        <v>63</v>
      </c>
      <c r="B100" s="7" t="s">
        <v>55</v>
      </c>
      <c r="C100" s="39" t="s">
        <v>53</v>
      </c>
      <c r="D100" s="40"/>
      <c r="E100" s="40"/>
      <c r="F100" s="40"/>
      <c r="G100" s="40"/>
      <c r="H100" s="32">
        <f>H101</f>
        <v>1407600</v>
      </c>
      <c r="I100" s="33"/>
      <c r="J100" s="1"/>
      <c r="K100" s="1"/>
      <c r="L100" s="1"/>
      <c r="M100" s="1"/>
      <c r="N100" s="1"/>
      <c r="O100" s="1"/>
    </row>
    <row r="101" spans="1:15" ht="19.2" customHeight="1" x14ac:dyDescent="0.35">
      <c r="A101" s="9">
        <v>9900000000</v>
      </c>
      <c r="B101" s="5"/>
      <c r="C101" s="41" t="s">
        <v>10</v>
      </c>
      <c r="D101" s="42"/>
      <c r="E101" s="42"/>
      <c r="F101" s="42"/>
      <c r="G101" s="42"/>
      <c r="H101" s="43">
        <f>1407600</f>
        <v>1407600</v>
      </c>
      <c r="I101" s="44"/>
      <c r="J101" s="1"/>
      <c r="K101" s="1"/>
      <c r="L101" s="1"/>
      <c r="M101" s="1"/>
      <c r="N101" s="1"/>
      <c r="O101" s="1"/>
    </row>
    <row r="102" spans="1:15" ht="20.399999999999999" customHeight="1" x14ac:dyDescent="0.35">
      <c r="A102" s="10"/>
      <c r="B102" s="5"/>
      <c r="C102" s="87" t="s">
        <v>14</v>
      </c>
      <c r="D102" s="88"/>
      <c r="E102" s="88"/>
      <c r="F102" s="88"/>
      <c r="G102" s="88"/>
      <c r="H102" s="51">
        <f>SUM(H103:I104)</f>
        <v>771382388.15999997</v>
      </c>
      <c r="I102" s="52"/>
      <c r="J102" s="1"/>
      <c r="K102" s="1"/>
      <c r="L102" s="1"/>
      <c r="M102" s="1"/>
      <c r="N102" s="1"/>
      <c r="O102" s="1"/>
    </row>
    <row r="103" spans="1:15" ht="19.5" customHeight="1" x14ac:dyDescent="0.35">
      <c r="A103" s="9"/>
      <c r="B103" s="5"/>
      <c r="C103" s="39" t="s">
        <v>16</v>
      </c>
      <c r="D103" s="40"/>
      <c r="E103" s="40"/>
      <c r="F103" s="40"/>
      <c r="G103" s="40"/>
      <c r="H103" s="32">
        <f>H55+H57+H65+H67+H69+H71+H73+H75+H77+H88+H91+H95+H79+H84+H86+H93</f>
        <v>731900580.15999997</v>
      </c>
      <c r="I103" s="33"/>
      <c r="J103" s="13"/>
      <c r="K103" s="13"/>
      <c r="L103" s="1"/>
      <c r="M103" s="1"/>
      <c r="N103" s="1"/>
      <c r="O103" s="1"/>
    </row>
    <row r="104" spans="1:15" ht="18.600000000000001" customHeight="1" x14ac:dyDescent="0.35">
      <c r="A104" s="10"/>
      <c r="B104" s="5"/>
      <c r="C104" s="39" t="s">
        <v>15</v>
      </c>
      <c r="D104" s="40"/>
      <c r="E104" s="40"/>
      <c r="F104" s="40"/>
      <c r="G104" s="40"/>
      <c r="H104" s="32">
        <f>H98+H100</f>
        <v>39481808</v>
      </c>
      <c r="I104" s="33"/>
      <c r="J104" s="1"/>
      <c r="K104" s="1"/>
      <c r="L104" s="1"/>
      <c r="M104" s="1"/>
      <c r="N104" s="1"/>
      <c r="O104" s="1"/>
    </row>
    <row r="105" spans="1:15" ht="54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40.799999999999997" customHeight="1" x14ac:dyDescent="0.35">
      <c r="A106" s="1"/>
      <c r="B106" s="1"/>
      <c r="C106" s="1" t="s">
        <v>84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20.25" customHeight="1" x14ac:dyDescent="0.35">
      <c r="A107" s="86"/>
      <c r="B107" s="86"/>
      <c r="C107" s="86"/>
      <c r="D107" s="86"/>
      <c r="E107" s="86"/>
      <c r="F107" s="86"/>
      <c r="G107" s="86"/>
      <c r="H107" s="86"/>
      <c r="I107" s="86"/>
      <c r="J107" s="1"/>
      <c r="K107" s="1"/>
      <c r="L107" s="1"/>
      <c r="M107" s="1"/>
      <c r="N107" s="1"/>
      <c r="O107" s="1"/>
    </row>
    <row r="108" spans="1:15" ht="22.8" x14ac:dyDescent="0.4">
      <c r="A108" s="4"/>
      <c r="B108" s="3"/>
      <c r="C108" s="3"/>
      <c r="D108" s="3"/>
      <c r="E108" s="3"/>
      <c r="F108" s="3"/>
      <c r="G108" s="3"/>
      <c r="H108" s="3"/>
      <c r="I108" s="3"/>
      <c r="J108" s="1"/>
      <c r="K108" s="1"/>
      <c r="L108" s="1"/>
      <c r="M108" s="1"/>
      <c r="N108" s="1"/>
      <c r="O108" s="1"/>
    </row>
    <row r="109" spans="1:15" ht="18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8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8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8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8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8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8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8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</sheetData>
  <mergeCells count="192">
    <mergeCell ref="B32:G32"/>
    <mergeCell ref="H32:I32"/>
    <mergeCell ref="C93:G93"/>
    <mergeCell ref="H93:I93"/>
    <mergeCell ref="C94:G94"/>
    <mergeCell ref="H94:I94"/>
    <mergeCell ref="B17:G17"/>
    <mergeCell ref="H17:I17"/>
    <mergeCell ref="B23:G23"/>
    <mergeCell ref="H23:I23"/>
    <mergeCell ref="B24:G24"/>
    <mergeCell ref="H24:I24"/>
    <mergeCell ref="B18:G18"/>
    <mergeCell ref="H18:I18"/>
    <mergeCell ref="B19:G19"/>
    <mergeCell ref="H19:I19"/>
    <mergeCell ref="B20:G20"/>
    <mergeCell ref="H20:I20"/>
    <mergeCell ref="B21:G21"/>
    <mergeCell ref="H21:I21"/>
    <mergeCell ref="B22:G22"/>
    <mergeCell ref="H22:I22"/>
    <mergeCell ref="H91:I91"/>
    <mergeCell ref="H76:I76"/>
    <mergeCell ref="B10:G10"/>
    <mergeCell ref="H10:I10"/>
    <mergeCell ref="H52:I52"/>
    <mergeCell ref="H64:I64"/>
    <mergeCell ref="H63:I63"/>
    <mergeCell ref="C63:G63"/>
    <mergeCell ref="B49:G49"/>
    <mergeCell ref="H29:I29"/>
    <mergeCell ref="B34:G34"/>
    <mergeCell ref="H34:I34"/>
    <mergeCell ref="H42:I42"/>
    <mergeCell ref="H40:I40"/>
    <mergeCell ref="B41:G41"/>
    <mergeCell ref="H25:I25"/>
    <mergeCell ref="B26:G26"/>
    <mergeCell ref="H26:I26"/>
    <mergeCell ref="B14:G14"/>
    <mergeCell ref="H14:I14"/>
    <mergeCell ref="B15:G15"/>
    <mergeCell ref="H15:I15"/>
    <mergeCell ref="B27:G27"/>
    <mergeCell ref="H41:I41"/>
    <mergeCell ref="B16:G16"/>
    <mergeCell ref="H16:I16"/>
    <mergeCell ref="C96:G96"/>
    <mergeCell ref="C52:G52"/>
    <mergeCell ref="B29:G29"/>
    <mergeCell ref="A39:I39"/>
    <mergeCell ref="B42:G42"/>
    <mergeCell ref="B40:G40"/>
    <mergeCell ref="H37:I37"/>
    <mergeCell ref="B37:G37"/>
    <mergeCell ref="B31:G31"/>
    <mergeCell ref="H31:I31"/>
    <mergeCell ref="B36:G36"/>
    <mergeCell ref="H36:I36"/>
    <mergeCell ref="B33:G33"/>
    <mergeCell ref="H33:I33"/>
    <mergeCell ref="H96:I96"/>
    <mergeCell ref="C72:G72"/>
    <mergeCell ref="C95:G95"/>
    <mergeCell ref="H95:I95"/>
    <mergeCell ref="C88:G88"/>
    <mergeCell ref="H88:I88"/>
    <mergeCell ref="C90:G90"/>
    <mergeCell ref="H90:I90"/>
    <mergeCell ref="C89:G89"/>
    <mergeCell ref="C86:G86"/>
    <mergeCell ref="C91:G91"/>
    <mergeCell ref="C82:G82"/>
    <mergeCell ref="H82:I82"/>
    <mergeCell ref="C83:G83"/>
    <mergeCell ref="H83:I83"/>
    <mergeCell ref="C85:G85"/>
    <mergeCell ref="H85:I85"/>
    <mergeCell ref="H86:I86"/>
    <mergeCell ref="C87:G87"/>
    <mergeCell ref="H87:I87"/>
    <mergeCell ref="C84:G84"/>
    <mergeCell ref="H84:I84"/>
    <mergeCell ref="A107:I107"/>
    <mergeCell ref="C104:G104"/>
    <mergeCell ref="H104:I104"/>
    <mergeCell ref="C103:G103"/>
    <mergeCell ref="H103:I103"/>
    <mergeCell ref="C102:G102"/>
    <mergeCell ref="H102:I102"/>
    <mergeCell ref="C69:G69"/>
    <mergeCell ref="H69:I69"/>
    <mergeCell ref="C70:G70"/>
    <mergeCell ref="H70:I70"/>
    <mergeCell ref="C98:G98"/>
    <mergeCell ref="H98:I98"/>
    <mergeCell ref="C99:G99"/>
    <mergeCell ref="H99:I99"/>
    <mergeCell ref="C77:G77"/>
    <mergeCell ref="H77:I77"/>
    <mergeCell ref="C78:G78"/>
    <mergeCell ref="H78:I78"/>
    <mergeCell ref="C92:G92"/>
    <mergeCell ref="H71:I71"/>
    <mergeCell ref="C100:G100"/>
    <mergeCell ref="H100:I100"/>
    <mergeCell ref="H89:I89"/>
    <mergeCell ref="B9:G9"/>
    <mergeCell ref="A11:I11"/>
    <mergeCell ref="C66:G66"/>
    <mergeCell ref="H66:I66"/>
    <mergeCell ref="C65:G65"/>
    <mergeCell ref="H65:I65"/>
    <mergeCell ref="B35:G35"/>
    <mergeCell ref="H35:I35"/>
    <mergeCell ref="B30:G30"/>
    <mergeCell ref="H27:I27"/>
    <mergeCell ref="B28:G28"/>
    <mergeCell ref="H28:I28"/>
    <mergeCell ref="H30:I30"/>
    <mergeCell ref="B12:G12"/>
    <mergeCell ref="H12:I12"/>
    <mergeCell ref="B13:G13"/>
    <mergeCell ref="H13:I13"/>
    <mergeCell ref="B25:G25"/>
    <mergeCell ref="B43:G43"/>
    <mergeCell ref="B44:G44"/>
    <mergeCell ref="H43:I43"/>
    <mergeCell ref="H44:I44"/>
    <mergeCell ref="A50:I50"/>
    <mergeCell ref="C58:G58"/>
    <mergeCell ref="E1:I1"/>
    <mergeCell ref="A97:I97"/>
    <mergeCell ref="C57:G57"/>
    <mergeCell ref="A54:I54"/>
    <mergeCell ref="C56:G56"/>
    <mergeCell ref="H57:I57"/>
    <mergeCell ref="H74:I74"/>
    <mergeCell ref="C74:G74"/>
    <mergeCell ref="C61:G61"/>
    <mergeCell ref="C64:G64"/>
    <mergeCell ref="C73:G73"/>
    <mergeCell ref="H73:I73"/>
    <mergeCell ref="H72:I72"/>
    <mergeCell ref="C55:G55"/>
    <mergeCell ref="E2:I2"/>
    <mergeCell ref="H55:I55"/>
    <mergeCell ref="H62:I62"/>
    <mergeCell ref="A4:I4"/>
    <mergeCell ref="A5:B5"/>
    <mergeCell ref="C71:G71"/>
    <mergeCell ref="A6:B6"/>
    <mergeCell ref="A7:I7"/>
    <mergeCell ref="H9:I9"/>
    <mergeCell ref="H48:I48"/>
    <mergeCell ref="C81:G81"/>
    <mergeCell ref="H81:I81"/>
    <mergeCell ref="H53:I53"/>
    <mergeCell ref="B48:G48"/>
    <mergeCell ref="H67:I67"/>
    <mergeCell ref="C68:G68"/>
    <mergeCell ref="C101:G101"/>
    <mergeCell ref="H101:I101"/>
    <mergeCell ref="H47:I47"/>
    <mergeCell ref="B47:G47"/>
    <mergeCell ref="C62:G62"/>
    <mergeCell ref="C53:G53"/>
    <mergeCell ref="H56:I56"/>
    <mergeCell ref="H92:I92"/>
    <mergeCell ref="C75:G75"/>
    <mergeCell ref="H75:I75"/>
    <mergeCell ref="C76:G76"/>
    <mergeCell ref="H58:I58"/>
    <mergeCell ref="C59:G59"/>
    <mergeCell ref="H59:I59"/>
    <mergeCell ref="H68:I68"/>
    <mergeCell ref="H60:I60"/>
    <mergeCell ref="H61:I61"/>
    <mergeCell ref="C67:G67"/>
    <mergeCell ref="B38:G38"/>
    <mergeCell ref="H38:I38"/>
    <mergeCell ref="B45:G45"/>
    <mergeCell ref="H45:I45"/>
    <mergeCell ref="B46:G46"/>
    <mergeCell ref="H46:I46"/>
    <mergeCell ref="C79:G79"/>
    <mergeCell ref="H79:I79"/>
    <mergeCell ref="C80:G80"/>
    <mergeCell ref="H80:I80"/>
    <mergeCell ref="C60:G60"/>
    <mergeCell ref="H49:I49"/>
  </mergeCells>
  <pageMargins left="0.70866141732283472" right="0.51181102362204722" top="0.74803149606299213" bottom="0.47244094488188981" header="0.31496062992125984" footer="0.31496062992125984"/>
  <pageSetup paperSize="9" scale="95" orientation="portrait" r:id="rId1"/>
  <headerFooter differentFirst="1">
    <oddHeader xml:space="preserve">&amp;C&amp;P&amp;R&amp;"Times New Roman,курсив"&amp;12Продовження додатка 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07.2023</vt:lpstr>
      <vt:lpstr>'07.2023'!Заголовки_для_печати</vt:lpstr>
      <vt:lpstr>'07.2023'!Область_печати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2023-07-18T12:42:00Z</dcterms:modified>
</cp:coreProperties>
</file>