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org301\Desktop\ПРОЄКТИ\ДРІМ\ДРИМ 1209\дрим 1209 зміни\"/>
    </mc:Choice>
  </mc:AlternateContent>
  <bookViews>
    <workbookView xWindow="0" yWindow="0" windowWidth="28800" windowHeight="12330"/>
  </bookViews>
  <sheets>
    <sheet name="Лист1" sheetId="6" r:id="rId1"/>
  </sheets>
  <definedNames>
    <definedName name="_xlnm.Print_Titles" localSheetId="0">Лист1!$19:$20</definedName>
    <definedName name="_xlnm.Print_Area" localSheetId="0">Лист1!$A$1:$S$128</definedName>
  </definedNames>
  <calcPr calcId="152511"/>
</workbook>
</file>

<file path=xl/calcChain.xml><?xml version="1.0" encoding="utf-8"?>
<calcChain xmlns="http://schemas.openxmlformats.org/spreadsheetml/2006/main">
  <c r="N123" i="6" l="1"/>
  <c r="Q123" i="6" s="1"/>
  <c r="P50" i="6" l="1"/>
  <c r="O50" i="6"/>
  <c r="N50" i="6"/>
  <c r="M50" i="6"/>
  <c r="L50" i="6"/>
  <c r="I50" i="6"/>
  <c r="P94" i="6"/>
  <c r="O94" i="6"/>
  <c r="N94" i="6"/>
  <c r="N115" i="6" s="1"/>
  <c r="H94" i="6"/>
  <c r="Q112" i="6" l="1"/>
  <c r="Q71" i="6"/>
  <c r="Q63" i="6"/>
  <c r="Q62" i="6"/>
  <c r="O60" i="6"/>
  <c r="P60" i="6"/>
  <c r="N60" i="6"/>
  <c r="Q59" i="6"/>
  <c r="Q58" i="6"/>
  <c r="Q57" i="6"/>
  <c r="Q56" i="6"/>
  <c r="Q55" i="6"/>
  <c r="Q54" i="6"/>
  <c r="N52" i="6"/>
  <c r="P52" i="6"/>
  <c r="O51" i="6"/>
  <c r="P51" i="6"/>
  <c r="P116" i="6" s="1"/>
  <c r="N51" i="6"/>
  <c r="N116" i="6" s="1"/>
  <c r="Q45" i="6"/>
  <c r="Q42" i="6"/>
  <c r="Q40" i="6"/>
  <c r="Q39" i="6"/>
  <c r="Q35" i="6"/>
  <c r="N31" i="6"/>
  <c r="N117" i="6" s="1"/>
  <c r="O31" i="6"/>
  <c r="O117" i="6" s="1"/>
  <c r="P31" i="6"/>
  <c r="P117" i="6" s="1"/>
  <c r="N29" i="6"/>
  <c r="O29" i="6"/>
  <c r="P29" i="6"/>
  <c r="P115" i="6" s="1"/>
  <c r="P114" i="6" s="1"/>
  <c r="M29" i="6"/>
  <c r="Q23" i="6"/>
  <c r="Q28" i="6"/>
  <c r="Q27" i="6"/>
  <c r="Q26" i="6"/>
  <c r="Q22" i="6"/>
  <c r="Q15" i="6"/>
  <c r="Q16" i="6"/>
  <c r="Q17" i="6"/>
  <c r="Q18" i="6"/>
  <c r="Q13" i="6"/>
  <c r="O115" i="6" l="1"/>
  <c r="Q52" i="6"/>
  <c r="N114" i="6"/>
  <c r="O116" i="6"/>
  <c r="M81" i="6"/>
  <c r="M108" i="6"/>
  <c r="O114" i="6" l="1"/>
  <c r="Q113" i="6"/>
  <c r="M75" i="6" l="1"/>
  <c r="M68" i="6"/>
  <c r="M86" i="6"/>
  <c r="M94" i="6" l="1"/>
  <c r="Q92" i="6"/>
  <c r="H96" i="6" l="1"/>
  <c r="I96" i="6"/>
  <c r="J96" i="6"/>
  <c r="K96" i="6"/>
  <c r="L96" i="6"/>
  <c r="M96" i="6"/>
  <c r="Q96" i="6"/>
  <c r="G96" i="6"/>
  <c r="M95" i="6"/>
  <c r="Q108" i="6" l="1"/>
  <c r="K107" i="6"/>
  <c r="Q107" i="6" s="1"/>
  <c r="K109" i="6" l="1"/>
  <c r="M119" i="6" l="1"/>
  <c r="G52" i="6"/>
  <c r="G119" i="6" s="1"/>
  <c r="H31" i="6"/>
  <c r="I31" i="6"/>
  <c r="J31" i="6"/>
  <c r="K31" i="6"/>
  <c r="L31" i="6"/>
  <c r="M31" i="6"/>
  <c r="G31" i="6"/>
  <c r="Q31" i="6" l="1"/>
  <c r="L123" i="6" l="1"/>
  <c r="K123" i="6"/>
  <c r="J123" i="6"/>
  <c r="I123" i="6"/>
  <c r="H123" i="6"/>
  <c r="G123" i="6"/>
  <c r="M123" i="6"/>
  <c r="Q80" i="6"/>
  <c r="Q95" i="6" l="1"/>
  <c r="L81" i="6"/>
  <c r="Q81" i="6" s="1"/>
  <c r="Q110" i="6" l="1"/>
  <c r="M109" i="6"/>
  <c r="Q105" i="6"/>
  <c r="Q103" i="6"/>
  <c r="M102" i="6"/>
  <c r="Q89" i="6"/>
  <c r="Q87" i="6"/>
  <c r="Q83" i="6"/>
  <c r="Q78" i="6"/>
  <c r="Q76" i="6"/>
  <c r="Q74" i="6"/>
  <c r="Q72" i="6"/>
  <c r="Q69" i="6"/>
  <c r="Q67" i="6"/>
  <c r="Q66" i="6"/>
  <c r="Q64" i="6"/>
  <c r="M60" i="6"/>
  <c r="M115" i="6" s="1"/>
  <c r="M51" i="6"/>
  <c r="Q49" i="6"/>
  <c r="Q48" i="6"/>
  <c r="Q47" i="6"/>
  <c r="M30" i="6"/>
  <c r="M116" i="6" l="1"/>
  <c r="M117" i="6"/>
  <c r="M114" i="6" l="1"/>
  <c r="L86" i="6"/>
  <c r="Q86" i="6" s="1"/>
  <c r="L68" i="6"/>
  <c r="L75" i="6" l="1"/>
  <c r="Q75" i="6" s="1"/>
  <c r="K88" i="6" l="1"/>
  <c r="F88" i="6"/>
  <c r="F94" i="6" l="1"/>
  <c r="F98" i="6" s="1"/>
  <c r="L88" i="6"/>
  <c r="Q88" i="6" s="1"/>
  <c r="L29" i="6"/>
  <c r="L102" i="6" l="1"/>
  <c r="K44" i="6" l="1"/>
  <c r="Q44" i="6" l="1"/>
  <c r="K50" i="6"/>
  <c r="H52" i="6"/>
  <c r="H119" i="6" s="1"/>
  <c r="I52" i="6"/>
  <c r="I119" i="6" s="1"/>
  <c r="J52" i="6"/>
  <c r="J119" i="6" s="1"/>
  <c r="K52" i="6"/>
  <c r="K119" i="6" s="1"/>
  <c r="L52" i="6"/>
  <c r="L119" i="6" s="1"/>
  <c r="G51" i="6"/>
  <c r="H51" i="6"/>
  <c r="I51" i="6"/>
  <c r="J51" i="6"/>
  <c r="K51" i="6"/>
  <c r="L51" i="6"/>
  <c r="H32" i="6"/>
  <c r="I32" i="6"/>
  <c r="G32" i="6"/>
  <c r="Q51" i="6" l="1"/>
  <c r="Q32" i="6"/>
  <c r="L109" i="6"/>
  <c r="I109" i="6"/>
  <c r="H109" i="6"/>
  <c r="G109" i="6"/>
  <c r="J106" i="6"/>
  <c r="K102" i="6"/>
  <c r="J102" i="6"/>
  <c r="I102" i="6"/>
  <c r="H99" i="6"/>
  <c r="G99" i="6"/>
  <c r="G98" i="6"/>
  <c r="Q98" i="6" s="1"/>
  <c r="J85" i="6"/>
  <c r="J84" i="6"/>
  <c r="Q84" i="6" s="1"/>
  <c r="K82" i="6"/>
  <c r="G68" i="6"/>
  <c r="G94" i="6" s="1"/>
  <c r="J61" i="6"/>
  <c r="J94" i="6" s="1"/>
  <c r="I61" i="6"/>
  <c r="L60" i="6"/>
  <c r="K60" i="6"/>
  <c r="J60" i="6"/>
  <c r="I60" i="6"/>
  <c r="H60" i="6"/>
  <c r="G60" i="6"/>
  <c r="G43" i="6"/>
  <c r="H41" i="6"/>
  <c r="J37" i="6"/>
  <c r="L121" i="6"/>
  <c r="K121" i="6"/>
  <c r="J121" i="6"/>
  <c r="I121" i="6"/>
  <c r="H121" i="6"/>
  <c r="G121" i="6"/>
  <c r="L117" i="6"/>
  <c r="K117" i="6"/>
  <c r="J117" i="6"/>
  <c r="I117" i="6"/>
  <c r="H117" i="6"/>
  <c r="L30" i="6"/>
  <c r="K30" i="6"/>
  <c r="J30" i="6"/>
  <c r="I30" i="6"/>
  <c r="H30" i="6"/>
  <c r="G30" i="6"/>
  <c r="K29" i="6"/>
  <c r="J29" i="6"/>
  <c r="I29" i="6"/>
  <c r="H14" i="6"/>
  <c r="Q14" i="6" s="1"/>
  <c r="F14" i="6"/>
  <c r="F16" i="6" s="1"/>
  <c r="F13" i="6"/>
  <c r="G12" i="6"/>
  <c r="Q37" i="6" l="1"/>
  <c r="J50" i="6"/>
  <c r="J115" i="6" s="1"/>
  <c r="I115" i="6"/>
  <c r="Q41" i="6"/>
  <c r="H50" i="6"/>
  <c r="Q43" i="6"/>
  <c r="G50" i="6"/>
  <c r="Q60" i="6"/>
  <c r="I94" i="6"/>
  <c r="Q61" i="6"/>
  <c r="G116" i="6"/>
  <c r="Q30" i="6"/>
  <c r="Q68" i="6"/>
  <c r="G29" i="6"/>
  <c r="Q12" i="6"/>
  <c r="Q106" i="6"/>
  <c r="J109" i="6"/>
  <c r="Q109" i="6" s="1"/>
  <c r="Q121" i="6"/>
  <c r="Q119" i="6"/>
  <c r="Q99" i="6"/>
  <c r="G117" i="6"/>
  <c r="Q117" i="6" s="1"/>
  <c r="H29" i="6"/>
  <c r="F99" i="6"/>
  <c r="F102" i="6" s="1"/>
  <c r="F103" i="6" s="1"/>
  <c r="F105" i="6" s="1"/>
  <c r="K116" i="6"/>
  <c r="I116" i="6"/>
  <c r="L82" i="6"/>
  <c r="L94" i="6" s="1"/>
  <c r="L115" i="6" s="1"/>
  <c r="H116" i="6"/>
  <c r="L116" i="6"/>
  <c r="J116" i="6"/>
  <c r="F26" i="6"/>
  <c r="F27" i="6" s="1"/>
  <c r="F28" i="6" s="1"/>
  <c r="F17" i="6"/>
  <c r="K85" i="6"/>
  <c r="K94" i="6" s="1"/>
  <c r="K115" i="6" s="1"/>
  <c r="G102" i="6"/>
  <c r="H102" i="6"/>
  <c r="Q94" i="6" l="1"/>
  <c r="H115" i="6"/>
  <c r="T94" i="6"/>
  <c r="G115" i="6"/>
  <c r="G114" i="6" s="1"/>
  <c r="R50" i="6"/>
  <c r="Q116" i="6"/>
  <c r="Q82" i="6"/>
  <c r="Q85" i="6"/>
  <c r="Q50" i="6"/>
  <c r="Q29" i="6"/>
  <c r="I114" i="6"/>
  <c r="K114" i="6"/>
  <c r="J114" i="6"/>
  <c r="F106" i="6"/>
  <c r="F109" i="6" s="1"/>
  <c r="F110" i="6" s="1"/>
  <c r="F107" i="6"/>
  <c r="Q102" i="6"/>
  <c r="L114" i="6"/>
  <c r="F29" i="6"/>
  <c r="F22" i="6"/>
  <c r="F35" i="6"/>
  <c r="F37" i="6" s="1"/>
  <c r="Q115" i="6" l="1"/>
  <c r="Q114" i="6" s="1"/>
  <c r="H114" i="6"/>
  <c r="T114" i="6" s="1"/>
  <c r="T115" i="6"/>
  <c r="F39" i="6"/>
  <c r="F41" i="6"/>
  <c r="F43" i="6" s="1"/>
  <c r="F44" i="6" s="1"/>
  <c r="F45" i="6" s="1"/>
  <c r="F47" i="6" s="1"/>
  <c r="F48" i="6" s="1"/>
  <c r="F49" i="6" s="1"/>
  <c r="F50" i="6" l="1"/>
  <c r="F54" i="6" s="1"/>
  <c r="F56" i="6" s="1"/>
  <c r="F57" i="6" s="1"/>
  <c r="F58" i="6" s="1"/>
  <c r="F59" i="6" s="1"/>
  <c r="F60" i="6" s="1"/>
  <c r="F61" i="6" s="1"/>
  <c r="F63" i="6" l="1"/>
  <c r="F64" i="6" s="1"/>
  <c r="F66" i="6" s="1"/>
  <c r="F67" i="6" s="1"/>
  <c r="F71" i="6" s="1"/>
  <c r="F62" i="6"/>
  <c r="F68" i="6" l="1"/>
  <c r="F72" i="6" s="1"/>
  <c r="F82" i="6" s="1"/>
  <c r="F83" i="6" s="1"/>
  <c r="F84" i="6" s="1"/>
  <c r="F85" i="6" s="1"/>
  <c r="F74" i="6" l="1"/>
  <c r="F75" i="6" s="1"/>
  <c r="F76" i="6" s="1"/>
  <c r="F78" i="6" s="1"/>
  <c r="F81" i="6"/>
</calcChain>
</file>

<file path=xl/sharedStrings.xml><?xml version="1.0" encoding="utf-8"?>
<sst xmlns="http://schemas.openxmlformats.org/spreadsheetml/2006/main" count="238" uniqueCount="165">
  <si>
    <t>Перелік заходів програми </t>
  </si>
  <si>
    <t>Виконавці 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</si>
  <si>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</si>
  <si>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</si>
  <si>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</si>
  <si>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</si>
  <si>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</si>
  <si>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</si>
  <si>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>Очікуваний результат </t>
  </si>
  <si>
    <t xml:space="preserve">Строк, роки </t>
  </si>
  <si>
    <t xml:space="preserve">                                          </t>
  </si>
  <si>
    <t>Усього за Програмою, у тому числі</t>
  </si>
  <si>
    <t>Власні надхо-дження</t>
  </si>
  <si>
    <t>1.4. Охорона об'єктів житлового фонду</t>
  </si>
  <si>
    <t>1.2. Експертне обстеження ліфтів</t>
  </si>
  <si>
    <t>2017-2018</t>
  </si>
  <si>
    <t>4.1. Фінансова підтримка</t>
  </si>
  <si>
    <t>№ п/п</t>
  </si>
  <si>
    <t>Джерела фінансу-вання </t>
  </si>
  <si>
    <t>1.1. Капіталь-ний ремонт ліфтів</t>
  </si>
  <si>
    <t>5.1. Поповнен-ня статутного капіталу на придбання  обладнання   і предметів довгостроко-вого користування</t>
  </si>
  <si>
    <t>Назва напряму діяльності (пріори-тетні завдання) </t>
  </si>
  <si>
    <t>2017-2020</t>
  </si>
  <si>
    <t>2020 рік</t>
  </si>
  <si>
    <t>2022 рік</t>
  </si>
  <si>
    <t>2021 рік</t>
  </si>
  <si>
    <t xml:space="preserve">Покращення еко-логічної ситуації в місті (санітарне очищення) </t>
  </si>
  <si>
    <t>2.3. Знесення (розбирання) об'єктів нерухомого майна</t>
  </si>
  <si>
    <t>2.4. Придбан-ня в комуна-льну власність житла для надання в тимчасове користування внутрішньо переміщеним особам та послуги з оформлення відповідних документів</t>
  </si>
  <si>
    <t>2.5. Сплата  земельного податку</t>
  </si>
  <si>
    <t>Підвищення рівня надання населенню житлово-кому-нальних послуг відповідно до вимог національних стандартів, гармонізованих з міжнародними або регіональними</t>
  </si>
  <si>
    <t>1.5. Заміна адресних вивісок</t>
  </si>
  <si>
    <t>Орієнтовні обсяги потреби в фінансуванні (вартість),  тис. грн, у тому числі:</t>
  </si>
  <si>
    <t>Утри-мання, ремонт, рекон-струкція жит-лового фонду</t>
  </si>
  <si>
    <t xml:space="preserve">1.6. Заходи з виконання доручень виборців депутатами Дніпро-петровської обласної ради </t>
  </si>
  <si>
    <t>*</t>
  </si>
  <si>
    <t>6.4. Фінансова підтримка</t>
  </si>
  <si>
    <t>Санітарна очистка міста</t>
  </si>
  <si>
    <t>5.2. Інші  заходи, пов'язані з економічною діяльністю закладу</t>
  </si>
  <si>
    <t>1.7. Фінансу-вання пере-можців обласного конкурсу мікропроєктів з енергоефек-тивності та енергозбере-ження серед органів самоорганізації населення й ОСББ</t>
  </si>
  <si>
    <t>3.1. Оформлен-ня права корис-тування земе-льними ділян-ками під полі-гонами звалищ сміття міста</t>
  </si>
  <si>
    <t>Комуналь-не майно</t>
  </si>
  <si>
    <t xml:space="preserve">Субвенція з обласного бюджету до місцевих бюджетів на фінансування </t>
  </si>
  <si>
    <t>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</si>
  <si>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Заходи,  пов’язані з економіч-ною дія-льністю Комуналь-ного   зак-ладу   «Дитячий оздоровчий табір «Перлина Кри-воріжжя» Криворізь-кої міської ради</t>
  </si>
  <si>
    <t xml:space="preserve">Забезпечення умов для оздоровлення дітей та стабільної роботи Комунального закладу «Дитячий оздоровчий табір   «Перлина Криворіжжя» Криворізької міської ради </t>
  </si>
  <si>
    <t xml:space="preserve">2.10. Прид-бання техніки та обладнання, предметів довгостроко-вого користу-вання </t>
  </si>
  <si>
    <t>Бюджет Криво-різької міської територіальної громади</t>
  </si>
  <si>
    <t>Субвенція з де-ржавного бюд-жету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</si>
  <si>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Заходи,  пов’язані з економіч-ною дія-льністю  Комуналь-ного  під-приємства  «Сансер-віс» Криворізь-кої міської ради</t>
  </si>
  <si>
    <t>3.3. Ліквідація стихійних звалищ</t>
  </si>
  <si>
    <t>3.6. Коригу-вання схеми санітарної очистки міста</t>
  </si>
  <si>
    <t>1.8. Послуги з приєднання електроуста-новок до електричних мереж</t>
  </si>
  <si>
    <t xml:space="preserve">Бюджет Криво-різької міської територіальної громади </t>
  </si>
  <si>
    <t>3.2. Розробка проєктно-кошторисної документації на рекультивацію полігону для складування твердих побутових відходів</t>
  </si>
  <si>
    <t xml:space="preserve">                           Олена ШОВГЕЛЯ</t>
  </si>
  <si>
    <t>4.3. Придбан-ня теплоізо-ляційних матеріалів</t>
  </si>
  <si>
    <t>4.4. Придбан-ня блочних автоматизова-них пальників з частотними перетворюва-чами</t>
  </si>
  <si>
    <t>4.5. Реконст-рукція схеми теплопоста-чання</t>
  </si>
  <si>
    <t>4.6. Демонтаж димової труби котельні «Прорізна, 87»</t>
  </si>
  <si>
    <t>4.7. Поповнен-ня статутного  капіталу  на  придбання спецтехніки, обладнання  та предметів довгостроко-вого користування</t>
  </si>
  <si>
    <t>Підтрим-ка  кому-нальних підпри-ємств - надавачів послуг з теплопос-тачання, водопостачання та водовідве-дення</t>
  </si>
  <si>
    <t>4.2 Погашення заборгованос-ті за теплову енергію</t>
  </si>
  <si>
    <t>6.3. Інші  заходи, пов'язані з економічною діяльністю підприємства</t>
  </si>
  <si>
    <t>6.2. Поповнен-ня статутного капіталу на придбання  обладнання і предметів дов-гострокового користування</t>
  </si>
  <si>
    <t>4.8. Оснащен-ня вузлами комерційного  обліку те-плової енергії житлових будинків, приєднаних до зовнішніх інженерних мереж</t>
  </si>
  <si>
    <t>1.10. Заходи (ремонтні роботи) з усунення аварій у житловому фонді</t>
  </si>
  <si>
    <t>2.7. Висвітлен-ня діяльності департаменту розвитку інфра-структури міс-та виконкому Криворізької міської ради в засобах масо-вої інформації</t>
  </si>
  <si>
    <t>Економія теплової та електричної енергії, природного газу, покращення якості  виконання робіт на системі тепло- постачання. Покращення якості надання послуг з водопостачання та водо- відведення. Зни-ження травма-тизму населення, запобігання нещасним випадкам. Економія енергоресурсів</t>
  </si>
  <si>
    <t xml:space="preserve">4.9. Поповнен-ня статутного капіталу  на ви-конання робіт з будівництва, реконструкції, капітального ремонту  коте-лень та  тепло-вих мереж </t>
  </si>
  <si>
    <t>4.11. Заходи щодо врегулю-вання проблем-них питань в опалювальний період 2021/ 2022 років, пов'язані з різ-ким зростан-ням цін  на енергоресурси</t>
  </si>
  <si>
    <t>Покращення якості надання послуг з водо-постачання та водовідведення. Зниження тра-вматизму насе-лення, запобі-гання нещасним  випадкам. Еко-номія ресурсів</t>
  </si>
  <si>
    <t>Заходи,  пов’язані з економіч-ною дія-льністю Комуналь-ного  під-приємства «Кривбас-теплоенер-го» Криворізь-кої міської ради</t>
  </si>
  <si>
    <t>6.1. Заходи, пов´язані з за-лученням кре-дитних ресур-сів на впрова-дження проєк-тів з енерго-ефективності</t>
  </si>
  <si>
    <t>Реалізація програм пріоритетних інвестицій для підвищення енергоефектив-ності  грома-дських будівель</t>
  </si>
  <si>
    <t>4.13.Придбан-ня обладнання та предметів довгостроко-вого користу-вання (транс-портних засо-бів, спецтех-ніки та спеціа-лізованої техні-ки, устаткуван-ня, обладнан-ня, пристроїв тощо) для здійснення заходів з енергозбе-реження</t>
  </si>
  <si>
    <t>2023 рік</t>
  </si>
  <si>
    <t>4.12. Оплата праці та енергоносіїв (електроенер-гія, вода тощо)</t>
  </si>
  <si>
    <t>2017-2021</t>
  </si>
  <si>
    <t>20120-2023</t>
  </si>
  <si>
    <t>2017-2019</t>
  </si>
  <si>
    <t>2021-2022</t>
  </si>
  <si>
    <t>2020-2021</t>
  </si>
  <si>
    <t>2020-2022</t>
  </si>
  <si>
    <t>4.16. Оплата праці та енергоносіїв (електроенер-гія, вода тощо)</t>
  </si>
  <si>
    <t>4.17. Придбан-ня кришок люків</t>
  </si>
  <si>
    <t>4.18. Послуги щодо фінан-сового лізингу на придбання спецтехніки</t>
  </si>
  <si>
    <t>4.19.  Капіталь-ний  ремонт, будівництво, реконструкція  мереж водо-постачання та водовідве-дення</t>
  </si>
  <si>
    <t>4.20. Прид-бання мате-ріалів, облад-нання (уста-ткування) для виконання ка-пітальних ре-монтів, будів-ництва, реконс-трукції мереж і споруд водопостачан-ня та водо-відведення</t>
  </si>
  <si>
    <t>4.22. Послуги з обслуговуван-ня підвищува-льних насосів холодної води</t>
  </si>
  <si>
    <t>4.23. Придбан-ня пожежних гідрантів</t>
  </si>
  <si>
    <t xml:space="preserve">4.24.Придбан-ня обладнання та предметів довгостроко-вого користу-вання (транс-портних засо-бів, спецтех-ніки та спеціа-лізованої техні-ки, устаткуван-ня, обладнан-ня, пристроїв тощо) </t>
  </si>
  <si>
    <t xml:space="preserve"> Гарантування    умов   безпеч-ного та комфо-ртного про-живання насе-лення. Надання  об'єднанням співвласників багатоквартир-ного будинку передбаченої чинним зако-нодавством Ук-раїни технічної та/ або іншої документації на житлові бу-динки. Безпечне  користування   ліфтами  меш-канцями бага-токвартирних  будинків, їх належна технічна                                        експлуатація та      безперебійна ро-бота. Продовження   терміну експлуатації ліфтів. Заміна табличок з назвами </t>
  </si>
  <si>
    <t>топонімів на будинках на нові</t>
  </si>
  <si>
    <t>депутатами обласної ради</t>
  </si>
  <si>
    <t>Продовження додатка 2</t>
  </si>
  <si>
    <t>Субвенція з обласного бюджету до місцевих бюджетів на фінансування переможців обласного конкурсу мікропроєктів з енергоефек- тивності та енерго-збереження серед  органів самоорганізації населення та ОСББ</t>
  </si>
  <si>
    <t>матеріальних активів, проведення експертиз</t>
  </si>
  <si>
    <t xml:space="preserve">ремонту  котелень та  теплових мереж </t>
  </si>
  <si>
    <t xml:space="preserve">4.10. Придбан-ня матеріалів, обладнання (устаткування) для виконання робіт з буді-вництва, реко-нструкції, капі-тального та поточного </t>
  </si>
  <si>
    <t>4.14. Придбан-ня обладнання та предметів довгостроко-вого користу-вання (транс-портних засо-</t>
  </si>
  <si>
    <t xml:space="preserve">бів, спецтех-ніки та спеціа-лізованої техні-ки, устаткуван-ня, обладнан-ня, пристроїв тощо)  </t>
  </si>
  <si>
    <t>Криворізької міської ради . Забезпечення діяльності департаменту розвитку інфаструктури міста виконкому Криворізької міської ради в межах повноважень</t>
  </si>
  <si>
    <t xml:space="preserve">Реалізація заходів з упорядкування об҆єктів, що перебувають на балансовому обліку департаменту розвитку інфаструктури міста виконкому </t>
  </si>
  <si>
    <t>Субвенція з обласного бю-джету для здій-снення заходів,   в тому числі з енергозбереже-ння, на об'єк-тах теплопоста-чання комуна-льної власності міста Кривого Рогу в умовах збройної агре-сії Російської Федерації проти України</t>
  </si>
  <si>
    <t>Заходи, пов'язані з попередже-нням і ліквідацією наслідків збройної агресії Російської Федерації</t>
  </si>
  <si>
    <t xml:space="preserve"> Заходи, пов'язані з попереджен- ням і ліквіда-цією наслідків збройної агресії Російської Федерації</t>
  </si>
  <si>
    <t xml:space="preserve"> Заходи, пов'язані з реалізацією проєкту «Нове будівництво комплексу з перероблення, знешкодження та складування твердих побутових відходів у Металургійно- му районі міста Кривого Рогу Дніпропет-ровської області» </t>
  </si>
  <si>
    <t>чень виборців депутатами обласної ради</t>
  </si>
  <si>
    <t>4.15. Заходи, у тому числі з енергозбереже-ння, на об'єктах теплопостачан-ня комунальної власності міста Кривого Рогу в умовах збройної агресії Російської Федерації проти України</t>
  </si>
  <si>
    <t xml:space="preserve">6.5. Заходи з енергозбере-ження (вико-нання робіт з будівництва, реконструкції, капітального ремонту коте-лень та тепло-вих мереж) </t>
  </si>
  <si>
    <t>2.8. Реєстрація та перереєстра-ція спеціальної технік, автотранс-порту (узяття на облік та зняття з нього)</t>
  </si>
  <si>
    <t>Одержувачі коштів</t>
  </si>
  <si>
    <t>Розвиток та утриман-ня житлово-комунального господарства міста</t>
  </si>
  <si>
    <t>Заходи для забезпечення сталого розвитку та утримання житлово-комунального господарства міста</t>
  </si>
  <si>
    <t>Департамент розвитку інф-раструктури міста виконкому Криворізької міської ради Виконком Криворізької міської ради</t>
  </si>
  <si>
    <t>Власні надходження</t>
  </si>
  <si>
    <t>Департамент розвитку інф-раструктури міста виконкому Криворізької міської ради, виконавчий комітет Криворізької міської ради</t>
  </si>
  <si>
    <t>Департамент розвитку інф-раструктури міста виконкому Криворізької міської ради</t>
  </si>
  <si>
    <t xml:space="preserve">                                   Департамент розвитку інф-раструктури міста виконкому Криворізької міської ради</t>
  </si>
  <si>
    <t>3.5. Утри-мання, поточний, капітальний ремонт контейнерних майданчиків</t>
  </si>
  <si>
    <t>1.3. Капіталь-ний, поточний ремонт, утримання та реконструкція житлового фонду</t>
  </si>
  <si>
    <t>Департамент розвитку інф-раструктури міста виконкому Криворізької міської ради, одержувачі коштів, одержувачі коштів</t>
  </si>
  <si>
    <t>4.25. Заходи із забезпечення  міста Кривого Рогу водо-постачанням в умовах зброй-ної агресії Російської Федерації проти України</t>
  </si>
  <si>
    <t>Субвенція з обласного бю-джету до бюд-жету Криворі-зької міської територіальної громади для здійснення за-ходів із забез-печення  міста Кривого Рогу водопостачан-ням в умовах збройної агре-сії Російської Федерації проти України</t>
  </si>
  <si>
    <t xml:space="preserve">Департамент розвитку інф-раструктури міста виконко-му Криворізь-кої міської ради - голов-ний розпоряд-ник коштів,     Комунальне   підприємство «Кривбасводо-канал» - одержувач коштів </t>
  </si>
  <si>
    <t>Недопущення зниження експлуатаційного рівня води у джерелі питного водопостачання міста за рахунок впровадження альтернативної моделі подачі (перекачування) обсягу води для поповнення Південного водосховища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</si>
  <si>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34"/>
        <color indexed="8"/>
        <rFont val="Times New Roman"/>
        <family val="1"/>
        <charset val="204"/>
      </rPr>
      <t>–</t>
    </r>
    <r>
      <rPr>
        <b/>
        <i/>
        <sz val="34"/>
        <color indexed="8"/>
        <rFont val="Times New Roman"/>
        <family val="1"/>
        <charset val="204"/>
      </rPr>
      <t>2026 років</t>
    </r>
  </si>
  <si>
    <t>2017-2026</t>
  </si>
  <si>
    <t>2022-2026</t>
  </si>
  <si>
    <t>2018-2026</t>
  </si>
  <si>
    <t>2021-2026</t>
  </si>
  <si>
    <t>2019-2026</t>
  </si>
  <si>
    <t>2023-2026</t>
  </si>
  <si>
    <t>2020-2026</t>
  </si>
  <si>
    <t>2024 рік</t>
  </si>
  <si>
    <t>2025 рік</t>
  </si>
  <si>
    <t>2026 рік</t>
  </si>
  <si>
    <t>1.9. Створення належних умов для проживання внутрішньо-переміщених осіб у гурто-житках міста</t>
  </si>
  <si>
    <t xml:space="preserve">                                             до рішення виконкому міської ради</t>
  </si>
  <si>
    <t xml:space="preserve">                                             Додаток 2</t>
  </si>
  <si>
    <t>3.4.Придбання та ремонт кон-тейнерних систем для розміщення контейнерів для збору твердих побутових відходів</t>
  </si>
  <si>
    <t>Бюджет Криворізької міської територіальної громади</t>
  </si>
  <si>
    <t>Субвенція з обласного бюджету до місцевих бюджетів на фінансування 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</si>
  <si>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Субвенція з обласного бюджету бюджетам міст, районів та об’єднанням територіальних   громад на виконання доручень виборців депутатами обласної ради</t>
  </si>
  <si>
    <t xml:space="preserve">2.1. Оформ-лення висно-вку спеціалі-зованої органі-зації про мож-ливість (немо-жливість) подальшої експлуатації основних засобів, інших необоротних </t>
  </si>
  <si>
    <t>2.9. Послуги з розробки про-ектів землеуст-рою щодо від-ведення земельних ділянок у постійне користування під об´єкти нерухомості</t>
  </si>
  <si>
    <t xml:space="preserve">Субвенція з державного бюджету місцевим бюджетам на здійснення за- ходів щодо підтримки територій, що зазнали негативного впливу внаслідок збройного конфлікту на сході України впливу внаслідок збройного конфлікту на сході Укрваїни </t>
  </si>
  <si>
    <t>Бюджет Криворізької міської  територіальної громади</t>
  </si>
  <si>
    <t xml:space="preserve">Департамент розвитку інф-раструктури міста виконкому Криворізь-кої міської ради - головний роз-порядник коштів,     Комунальне   підприємс-тво «Кри-вбасводо-канал» - одержувач коштів </t>
  </si>
  <si>
    <t xml:space="preserve"> Департамент розвитку інф-раструктури міста виконкому Криворізь-кої міської  ради -головний розпоря-дник коштів, Комунальне підприємство «Кривбастеп-лоенерго» Криворізької міської ради - одержувач коштів</t>
  </si>
  <si>
    <t>Департа-мент роз-витку інф-раструктури міста виконкому Криворізь-кої міської ради,  Ко-мунальне підприєм-ство «Сан-сервіс» Криворізької міської ради - одержувач коштів</t>
  </si>
  <si>
    <t>Департамент розвитку інф-раструктури міста виконкому Криворізької міської ради - головний розпорядник коштів, одержувачі коштів</t>
  </si>
  <si>
    <t>Субвенція з обласного бюджету бюджетам міст, районів та об’єднанням територіальних   громад на виконання дору-</t>
  </si>
  <si>
    <t>Субвенція з державного бю-джету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</si>
  <si>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Субвенція з обласного бю-джету для здійснення заходів,   у тому числі з енергозбереже-ння, на об'єк-тах теплопоста-чання комунальної власності міста Кривого Рогу в умовах збройної агре-сії Російської Федерації проти України</t>
  </si>
  <si>
    <t xml:space="preserve">Бюджет Криворізької міської територіальної громади </t>
  </si>
  <si>
    <t xml:space="preserve">Субвенція з обласного бюджету бюджетам міст, районів та об’єднанням територіальних   громад на виконання доручень виборців  </t>
  </si>
  <si>
    <t xml:space="preserve">2.6. Витрати, пов'язані із судовими процесами,ог-олошеннями за судовими справами, послугами з питань патентування та авторського права, юридичними та поштовими послугами </t>
  </si>
  <si>
    <t>Субвенція з обласного бю-джету для здійснення заходів,   у тому числі з енерго-збереження, на об'єктах теплопоста-чання комуна-льної власності міста Кривого Рогу в умовах збройної агре-сії Російської Федерації проти України</t>
  </si>
  <si>
    <t xml:space="preserve">Департамент розвитку інф-раструктури міста виконкому Криворізької міської ради - головний роз-порядник коштів, Ко-мунальний заклад «Ди- тячий оздо-ровчий табір  «Перлина Кри-воріжжя» Криворізької міської ради - одержувач коштів </t>
  </si>
  <si>
    <t xml:space="preserve">4.21.  Попов-нення статут-ного  капіталу на  придбання спецтехніки, обладнання та   предметів до-вгостроково-го користування  </t>
  </si>
  <si>
    <t xml:space="preserve">2.2. Інвентари-зація, технічна інвентаризація, оцінка майна, технічне обстеження об’єктів нерухомого майна та  об’єктів (елементів) благоустрою з виготовленням технічного паспорта та  технічного висновку, оформлення довідок на об’єкти  нерухомго майна </t>
  </si>
  <si>
    <t xml:space="preserve">Департамент розвитку інф-раструктури міста виконкому Криворізької міської ради - головний роз-порядник коштів, Ко-мунальне  підприємство теплових мереж «Криворіжтепломе-режа» - одержувач коштів </t>
  </si>
  <si>
    <t>04.12.2023 №1487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</si>
</sst>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36" x14ac:knownFonts="1">
    <font>
      <sz val="10"/>
      <name val="Arial Cyr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b/>
      <sz val="20"/>
      <name val="Times New Roman"/>
      <family val="1"/>
      <charset val="204"/>
    </font>
    <font>
      <sz val="22"/>
      <name val="Times New Roman"/>
      <family val="1"/>
      <charset val="204"/>
    </font>
    <font>
      <sz val="10"/>
      <name val="Times New Roman"/>
      <family val="1"/>
      <charset val="204"/>
    </font>
    <font>
      <sz val="30"/>
      <name val="Times New Roman"/>
      <family val="1"/>
      <charset val="204"/>
    </font>
    <font>
      <b/>
      <i/>
      <sz val="33"/>
      <name val="Times New Roman"/>
      <family val="1"/>
      <charset val="204"/>
    </font>
    <font>
      <sz val="33"/>
      <name val="Times New Roman"/>
      <family val="1"/>
      <charset val="204"/>
    </font>
    <font>
      <i/>
      <sz val="20"/>
      <name val="Times New Roman"/>
      <family val="1"/>
      <charset val="204"/>
    </font>
    <font>
      <b/>
      <i/>
      <sz val="30"/>
      <color theme="0"/>
      <name val="Times New Roman"/>
      <family val="1"/>
      <charset val="204"/>
    </font>
    <font>
      <b/>
      <i/>
      <sz val="26"/>
      <color theme="0"/>
      <name val="Times New Roman"/>
      <family val="1"/>
      <charset val="204"/>
    </font>
    <font>
      <sz val="30"/>
      <color theme="0"/>
      <name val="Times New Roman"/>
      <family val="1"/>
      <charset val="204"/>
    </font>
    <font>
      <b/>
      <i/>
      <sz val="34"/>
      <name val="Times New Roman"/>
      <family val="1"/>
      <charset val="204"/>
    </font>
    <font>
      <b/>
      <i/>
      <sz val="46"/>
      <name val="Times New Roman"/>
      <family val="1"/>
      <charset val="204"/>
    </font>
    <font>
      <i/>
      <sz val="30"/>
      <name val="Times New Roman"/>
      <family val="1"/>
      <charset val="204"/>
    </font>
    <font>
      <b/>
      <i/>
      <sz val="34"/>
      <color indexed="8"/>
      <name val="Times New Roman"/>
      <family val="1"/>
      <charset val="204"/>
    </font>
    <font>
      <b/>
      <sz val="34"/>
      <color indexed="8"/>
      <name val="Times New Roman"/>
      <family val="1"/>
      <charset val="204"/>
    </font>
    <font>
      <sz val="18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9"/>
      <name val="Times New Roman"/>
      <family val="1"/>
      <charset val="204"/>
    </font>
    <font>
      <sz val="19.5"/>
      <name val="Times New Roman"/>
      <family val="1"/>
      <charset val="204"/>
    </font>
    <font>
      <b/>
      <i/>
      <sz val="36"/>
      <name val="Times New Roman"/>
      <family val="1"/>
      <charset val="204"/>
    </font>
    <font>
      <b/>
      <sz val="22"/>
      <name val="Times New Roman"/>
      <family val="1"/>
      <charset val="204"/>
    </font>
    <font>
      <sz val="26"/>
      <name val="Times New Roman"/>
      <family val="1"/>
      <charset val="204"/>
    </font>
    <font>
      <b/>
      <sz val="26"/>
      <name val="Times New Roman"/>
      <family val="1"/>
      <charset val="204"/>
    </font>
    <font>
      <sz val="28"/>
      <name val="Times New Roman"/>
      <family val="1"/>
      <charset val="204"/>
    </font>
    <font>
      <sz val="17.5"/>
      <name val="Times New Roman"/>
      <family val="1"/>
      <charset val="204"/>
    </font>
    <font>
      <i/>
      <sz val="28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23">
    <xf numFmtId="0" fontId="0" fillId="0" borderId="0" xfId="0"/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1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vertical="center" wrapText="1"/>
    </xf>
    <xf numFmtId="0" fontId="12" fillId="0" borderId="0" xfId="0" applyFont="1"/>
    <xf numFmtId="0" fontId="11" fillId="0" borderId="0" xfId="0" applyFont="1" applyAlignment="1">
      <alignment horizontal="left" vertical="center"/>
    </xf>
    <xf numFmtId="4" fontId="12" fillId="0" borderId="0" xfId="0" applyNumberFormat="1" applyFont="1"/>
    <xf numFmtId="0" fontId="13" fillId="0" borderId="0" xfId="0" applyFont="1"/>
    <xf numFmtId="0" fontId="9" fillId="0" borderId="0" xfId="0" applyFont="1" applyAlignment="1">
      <alignment horizontal="center" vertical="top" wrapText="1"/>
    </xf>
    <xf numFmtId="0" fontId="17" fillId="0" borderId="0" xfId="0" applyFont="1" applyAlignment="1">
      <alignment horizontal="left"/>
    </xf>
    <xf numFmtId="0" fontId="18" fillId="0" borderId="0" xfId="0" applyFont="1"/>
    <xf numFmtId="0" fontId="17" fillId="0" borderId="0" xfId="0" applyFont="1"/>
    <xf numFmtId="0" fontId="19" fillId="0" borderId="0" xfId="0" applyFont="1"/>
    <xf numFmtId="0" fontId="7" fillId="0" borderId="0" xfId="0" applyFont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0" fontId="12" fillId="0" borderId="6" xfId="0" applyFont="1" applyBorder="1"/>
    <xf numFmtId="0" fontId="26" fillId="0" borderId="0" xfId="0" applyFont="1"/>
    <xf numFmtId="0" fontId="12" fillId="2" borderId="0" xfId="0" applyFont="1" applyFill="1"/>
    <xf numFmtId="0" fontId="1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" fontId="31" fillId="0" borderId="0" xfId="0" applyNumberFormat="1" applyFont="1"/>
    <xf numFmtId="4" fontId="33" fillId="0" borderId="0" xfId="0" applyNumberFormat="1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16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vertical="top" wrapText="1"/>
    </xf>
    <xf numFmtId="0" fontId="9" fillId="0" borderId="0" xfId="0" applyFont="1" applyAlignment="1">
      <alignment horizontal="center" vertical="center" wrapText="1"/>
    </xf>
    <xf numFmtId="4" fontId="16" fillId="0" borderId="0" xfId="0" applyNumberFormat="1" applyFont="1" applyAlignment="1">
      <alignment vertical="top" wrapText="1"/>
    </xf>
    <xf numFmtId="0" fontId="9" fillId="0" borderId="4" xfId="0" applyFont="1" applyBorder="1" applyAlignment="1">
      <alignment horizontal="center" vertical="center" wrapText="1"/>
    </xf>
    <xf numFmtId="4" fontId="9" fillId="0" borderId="4" xfId="0" applyNumberFormat="1" applyFont="1" applyBorder="1" applyAlignment="1">
      <alignment vertical="center" wrapText="1"/>
    </xf>
    <xf numFmtId="2" fontId="9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top" wrapText="1"/>
    </xf>
    <xf numFmtId="4" fontId="9" fillId="0" borderId="2" xfId="0" applyNumberFormat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4" xfId="0" applyFont="1" applyBorder="1" applyAlignment="1">
      <alignment vertical="top" wrapText="1"/>
    </xf>
    <xf numFmtId="4" fontId="10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vertical="top" wrapText="1"/>
    </xf>
    <xf numFmtId="16" fontId="9" fillId="0" borderId="1" xfId="0" applyNumberFormat="1" applyFont="1" applyBorder="1" applyAlignment="1">
      <alignment horizontal="center" vertical="top" wrapText="1"/>
    </xf>
    <xf numFmtId="0" fontId="27" fillId="0" borderId="1" xfId="0" applyFont="1" applyBorder="1" applyAlignment="1">
      <alignment horizontal="center" vertical="center" wrapText="1"/>
    </xf>
    <xf numFmtId="4" fontId="9" fillId="0" borderId="1" xfId="0" quotePrefix="1" applyNumberFormat="1" applyFont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4" fontId="32" fillId="0" borderId="1" xfId="0" applyNumberFormat="1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vertical="top" wrapText="1"/>
    </xf>
    <xf numFmtId="0" fontId="9" fillId="0" borderId="7" xfId="0" applyFont="1" applyBorder="1" applyAlignment="1">
      <alignment horizontal="center" vertical="top" wrapText="1"/>
    </xf>
    <xf numFmtId="164" fontId="10" fillId="0" borderId="1" xfId="0" applyNumberFormat="1" applyFont="1" applyBorder="1" applyAlignment="1">
      <alignment horizontal="center" vertical="center" wrapText="1"/>
    </xf>
    <xf numFmtId="4" fontId="30" fillId="0" borderId="3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14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20" fillId="0" borderId="0" xfId="0" applyFont="1"/>
    <xf numFmtId="0" fontId="21" fillId="0" borderId="0" xfId="0" applyFont="1"/>
    <xf numFmtId="0" fontId="9" fillId="0" borderId="5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top" wrapText="1"/>
    </xf>
    <xf numFmtId="0" fontId="9" fillId="0" borderId="2" xfId="0" applyFont="1" applyBorder="1" applyAlignment="1">
      <alignment vertical="center" wrapText="1"/>
    </xf>
    <xf numFmtId="4" fontId="9" fillId="0" borderId="2" xfId="0" applyNumberFormat="1" applyFont="1" applyBorder="1" applyAlignment="1">
      <alignment vertical="center" wrapText="1"/>
    </xf>
    <xf numFmtId="3" fontId="9" fillId="0" borderId="1" xfId="1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4" fontId="9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/>
    <xf numFmtId="4" fontId="10" fillId="0" borderId="3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22" fillId="0" borderId="0" xfId="0" applyFont="1" applyAlignment="1">
      <alignment horizontal="left" vertical="top" wrapText="1"/>
    </xf>
    <xf numFmtId="2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top" wrapText="1"/>
    </xf>
    <xf numFmtId="3" fontId="9" fillId="0" borderId="1" xfId="1" applyNumberFormat="1" applyFont="1" applyBorder="1" applyAlignment="1">
      <alignment horizontal="center" vertical="top" wrapText="1"/>
    </xf>
    <xf numFmtId="0" fontId="22" fillId="0" borderId="0" xfId="0" applyFont="1" applyAlignment="1">
      <alignment horizontal="left" vertical="center" wrapText="1"/>
    </xf>
    <xf numFmtId="0" fontId="29" fillId="0" borderId="0" xfId="0" applyFont="1" applyAlignment="1">
      <alignment horizontal="left" wrapText="1"/>
    </xf>
    <xf numFmtId="4" fontId="9" fillId="0" borderId="1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3" fontId="34" fillId="0" borderId="3" xfId="1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0" fontId="9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25" fillId="0" borderId="1" xfId="0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top" wrapText="1"/>
    </xf>
    <xf numFmtId="4" fontId="9" fillId="0" borderId="3" xfId="0" applyNumberFormat="1" applyFont="1" applyBorder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4" fontId="7" fillId="0" borderId="0" xfId="0" applyNumberFormat="1" applyFont="1" applyAlignment="1">
      <alignment horizontal="right" vertical="center" wrapText="1"/>
    </xf>
    <xf numFmtId="4" fontId="16" fillId="0" borderId="0" xfId="0" applyNumberFormat="1" applyFont="1" applyAlignment="1">
      <alignment horizontal="right" vertical="center" wrapText="1"/>
    </xf>
    <xf numFmtId="0" fontId="23" fillId="0" borderId="0" xfId="0" applyFont="1" applyAlignment="1">
      <alignment horizontal="center" vertical="center" wrapText="1"/>
    </xf>
    <xf numFmtId="0" fontId="12" fillId="0" borderId="3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/>
    </xf>
    <xf numFmtId="4" fontId="10" fillId="0" borderId="2" xfId="0" applyNumberFormat="1" applyFont="1" applyBorder="1" applyAlignment="1">
      <alignment horizontal="center" vertical="center"/>
    </xf>
    <xf numFmtId="4" fontId="9" fillId="0" borderId="3" xfId="0" applyNumberFormat="1" applyFont="1" applyBorder="1" applyAlignment="1">
      <alignment horizontal="center" vertical="top" wrapText="1"/>
    </xf>
    <xf numFmtId="4" fontId="9" fillId="0" borderId="4" xfId="0" applyNumberFormat="1" applyFont="1" applyBorder="1" applyAlignment="1">
      <alignment horizontal="center" vertical="top" wrapText="1"/>
    </xf>
    <xf numFmtId="0" fontId="35" fillId="0" borderId="0" xfId="0" applyFont="1"/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139"/>
  <sheetViews>
    <sheetView tabSelected="1" view="pageBreakPreview" zoomScale="50" zoomScaleNormal="50" zoomScaleSheetLayoutView="50" workbookViewId="0">
      <selection activeCell="P3" sqref="P3"/>
    </sheetView>
  </sheetViews>
  <sheetFormatPr defaultColWidth="9.140625" defaultRowHeight="12.75" x14ac:dyDescent="0.2"/>
  <cols>
    <col min="1" max="1" width="6.85546875" style="9" customWidth="1"/>
    <col min="2" max="2" width="20.42578125" style="9" customWidth="1"/>
    <col min="3" max="3" width="25.28515625" style="9" customWidth="1"/>
    <col min="4" max="4" width="15.28515625" style="23" customWidth="1"/>
    <col min="5" max="5" width="25.42578125" style="9" customWidth="1"/>
    <col min="6" max="6" width="26.85546875" style="9" customWidth="1"/>
    <col min="7" max="7" width="20.5703125" style="9" customWidth="1"/>
    <col min="8" max="8" width="20.28515625" style="9" customWidth="1"/>
    <col min="9" max="10" width="20.5703125" style="9" customWidth="1"/>
    <col min="11" max="11" width="20.7109375" style="9" customWidth="1"/>
    <col min="12" max="12" width="23.5703125" style="9" customWidth="1"/>
    <col min="13" max="13" width="23.140625" style="9" customWidth="1"/>
    <col min="14" max="14" width="25.42578125" style="9" customWidth="1"/>
    <col min="15" max="15" width="26" style="9" customWidth="1"/>
    <col min="16" max="16" width="24.85546875" style="9" customWidth="1"/>
    <col min="17" max="17" width="31.28515625" style="9" customWidth="1"/>
    <col min="18" max="18" width="28.5703125" style="9" customWidth="1"/>
    <col min="19" max="19" width="11.5703125" style="9" hidden="1" customWidth="1"/>
    <col min="20" max="20" width="35.28515625" style="9" customWidth="1"/>
    <col min="21" max="21" width="33.140625" style="9" customWidth="1"/>
    <col min="22" max="16384" width="9.140625" style="9"/>
  </cols>
  <sheetData>
    <row r="1" spans="1:19" ht="30.75" customHeight="1" x14ac:dyDescent="0.2">
      <c r="L1" s="8"/>
      <c r="M1" s="94" t="s">
        <v>140</v>
      </c>
      <c r="N1" s="94"/>
      <c r="O1" s="94"/>
      <c r="P1" s="94"/>
      <c r="Q1" s="94"/>
      <c r="R1" s="94"/>
    </row>
    <row r="2" spans="1:19" ht="39" customHeight="1" x14ac:dyDescent="0.4">
      <c r="A2" s="1"/>
      <c r="B2" s="1"/>
      <c r="C2" s="1"/>
      <c r="D2" s="24"/>
      <c r="E2" s="1"/>
      <c r="F2" s="2" t="s">
        <v>7</v>
      </c>
      <c r="G2" s="10"/>
      <c r="L2" s="18"/>
      <c r="M2" s="89" t="s">
        <v>139</v>
      </c>
      <c r="N2" s="89"/>
      <c r="O2" s="89"/>
      <c r="P2" s="89"/>
      <c r="Q2" s="89"/>
      <c r="R2" s="89"/>
      <c r="S2" s="8"/>
    </row>
    <row r="3" spans="1:19" ht="51" customHeight="1" x14ac:dyDescent="0.5">
      <c r="A3" s="1"/>
      <c r="B3" s="1"/>
      <c r="C3" s="3"/>
      <c r="D3" s="24"/>
      <c r="E3" s="1"/>
      <c r="F3" s="10"/>
      <c r="G3" s="10"/>
      <c r="H3" s="10"/>
      <c r="I3" s="10"/>
      <c r="J3" s="10"/>
      <c r="K3" s="10"/>
      <c r="L3" s="10"/>
      <c r="M3" s="10"/>
      <c r="N3" s="10"/>
      <c r="O3" s="10"/>
      <c r="P3" s="122" t="s">
        <v>164</v>
      </c>
      <c r="Q3" s="18"/>
      <c r="R3" s="18"/>
    </row>
    <row r="4" spans="1:19" ht="81" customHeight="1" x14ac:dyDescent="0.2">
      <c r="A4" s="114" t="s">
        <v>127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</row>
    <row r="5" spans="1:19" ht="24.75" hidden="1" customHeight="1" x14ac:dyDescent="0.2">
      <c r="A5" s="114"/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</row>
    <row r="6" spans="1:19" ht="41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9" ht="30.75" customHeight="1" x14ac:dyDescent="0.2">
      <c r="A7" s="88" t="s">
        <v>17</v>
      </c>
      <c r="B7" s="98" t="s">
        <v>21</v>
      </c>
      <c r="C7" s="88" t="s">
        <v>0</v>
      </c>
      <c r="D7" s="88" t="s">
        <v>9</v>
      </c>
      <c r="E7" s="88" t="s">
        <v>1</v>
      </c>
      <c r="F7" s="88" t="s">
        <v>18</v>
      </c>
      <c r="G7" s="98" t="s">
        <v>32</v>
      </c>
      <c r="H7" s="98"/>
      <c r="I7" s="98"/>
      <c r="J7" s="98"/>
      <c r="K7" s="98"/>
      <c r="L7" s="98"/>
      <c r="M7" s="98"/>
      <c r="N7" s="98"/>
      <c r="O7" s="98"/>
      <c r="P7" s="98"/>
      <c r="Q7" s="98"/>
      <c r="R7" s="88" t="s">
        <v>8</v>
      </c>
    </row>
    <row r="8" spans="1:19" ht="27" customHeight="1" x14ac:dyDescent="0.2">
      <c r="A8" s="86"/>
      <c r="B8" s="98"/>
      <c r="C8" s="86"/>
      <c r="D8" s="86"/>
      <c r="E8" s="86"/>
      <c r="F8" s="86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  <c r="R8" s="86"/>
    </row>
    <row r="9" spans="1:19" ht="21" customHeight="1" x14ac:dyDescent="0.2">
      <c r="A9" s="86"/>
      <c r="B9" s="98"/>
      <c r="C9" s="86"/>
      <c r="D9" s="86"/>
      <c r="E9" s="86"/>
      <c r="F9" s="86"/>
      <c r="G9" s="98" t="s">
        <v>2</v>
      </c>
      <c r="H9" s="98" t="s">
        <v>3</v>
      </c>
      <c r="I9" s="98" t="s">
        <v>4</v>
      </c>
      <c r="J9" s="98" t="s">
        <v>23</v>
      </c>
      <c r="K9" s="98" t="s">
        <v>25</v>
      </c>
      <c r="L9" s="98" t="s">
        <v>24</v>
      </c>
      <c r="M9" s="98" t="s">
        <v>76</v>
      </c>
      <c r="N9" s="98" t="s">
        <v>135</v>
      </c>
      <c r="O9" s="98" t="s">
        <v>136</v>
      </c>
      <c r="P9" s="98" t="s">
        <v>137</v>
      </c>
      <c r="Q9" s="98" t="s">
        <v>6</v>
      </c>
      <c r="R9" s="86"/>
    </row>
    <row r="10" spans="1:19" ht="80.25" customHeight="1" x14ac:dyDescent="0.2">
      <c r="A10" s="87"/>
      <c r="B10" s="98"/>
      <c r="C10" s="87"/>
      <c r="D10" s="87"/>
      <c r="E10" s="87"/>
      <c r="F10" s="87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87"/>
    </row>
    <row r="11" spans="1:19" ht="26.25" x14ac:dyDescent="0.2">
      <c r="A11" s="19">
        <v>1</v>
      </c>
      <c r="B11" s="19">
        <v>2</v>
      </c>
      <c r="C11" s="19">
        <v>3</v>
      </c>
      <c r="D11" s="19">
        <v>4</v>
      </c>
      <c r="E11" s="19">
        <v>5</v>
      </c>
      <c r="F11" s="19">
        <v>6</v>
      </c>
      <c r="G11" s="19">
        <v>7</v>
      </c>
      <c r="H11" s="19">
        <v>8</v>
      </c>
      <c r="I11" s="19">
        <v>9</v>
      </c>
      <c r="J11" s="19">
        <v>10</v>
      </c>
      <c r="K11" s="19">
        <v>11</v>
      </c>
      <c r="L11" s="19">
        <v>12</v>
      </c>
      <c r="M11" s="19">
        <v>13</v>
      </c>
      <c r="N11" s="19">
        <v>14</v>
      </c>
      <c r="O11" s="19">
        <v>15</v>
      </c>
      <c r="P11" s="19">
        <v>16</v>
      </c>
      <c r="Q11" s="19">
        <v>17</v>
      </c>
      <c r="R11" s="19">
        <v>18</v>
      </c>
    </row>
    <row r="12" spans="1:19" ht="136.5" customHeight="1" x14ac:dyDescent="0.2">
      <c r="A12" s="82">
        <v>1</v>
      </c>
      <c r="B12" s="81" t="s">
        <v>33</v>
      </c>
      <c r="C12" s="29" t="s">
        <v>19</v>
      </c>
      <c r="D12" s="29" t="s">
        <v>128</v>
      </c>
      <c r="E12" s="82" t="s">
        <v>122</v>
      </c>
      <c r="F12" s="29" t="s">
        <v>142</v>
      </c>
      <c r="G12" s="30">
        <f>20000+8000+10000</f>
        <v>38000</v>
      </c>
      <c r="H12" s="30">
        <v>74700</v>
      </c>
      <c r="I12" s="30">
        <v>100000</v>
      </c>
      <c r="J12" s="30">
        <v>200000</v>
      </c>
      <c r="K12" s="30">
        <v>240000</v>
      </c>
      <c r="L12" s="30">
        <v>290000</v>
      </c>
      <c r="M12" s="30">
        <v>149930</v>
      </c>
      <c r="N12" s="30">
        <v>150000</v>
      </c>
      <c r="O12" s="30">
        <v>150000</v>
      </c>
      <c r="P12" s="30">
        <v>150000</v>
      </c>
      <c r="Q12" s="30">
        <f>SUM(G12:P12)</f>
        <v>1542630</v>
      </c>
      <c r="R12" s="82" t="s">
        <v>92</v>
      </c>
    </row>
    <row r="13" spans="1:19" ht="138" customHeight="1" x14ac:dyDescent="0.2">
      <c r="A13" s="82"/>
      <c r="B13" s="81"/>
      <c r="C13" s="29" t="s">
        <v>14</v>
      </c>
      <c r="D13" s="29" t="s">
        <v>128</v>
      </c>
      <c r="E13" s="82"/>
      <c r="F13" s="29" t="str">
        <f>F12</f>
        <v>Бюджет Криворізької міської територіальної громади</v>
      </c>
      <c r="G13" s="30">
        <v>100</v>
      </c>
      <c r="H13" s="30">
        <v>120</v>
      </c>
      <c r="I13" s="30">
        <v>150</v>
      </c>
      <c r="J13" s="30">
        <v>100</v>
      </c>
      <c r="K13" s="30">
        <v>120</v>
      </c>
      <c r="L13" s="30">
        <v>150</v>
      </c>
      <c r="M13" s="30">
        <v>150</v>
      </c>
      <c r="N13" s="30">
        <v>150</v>
      </c>
      <c r="O13" s="30">
        <v>150</v>
      </c>
      <c r="P13" s="30">
        <v>150</v>
      </c>
      <c r="Q13" s="30">
        <f t="shared" ref="Q13:Q18" si="0">SUM(G13:P13)</f>
        <v>1340</v>
      </c>
      <c r="R13" s="82"/>
    </row>
    <row r="14" spans="1:19" ht="103.9" customHeight="1" x14ac:dyDescent="0.2">
      <c r="A14" s="82"/>
      <c r="B14" s="81"/>
      <c r="C14" s="103" t="s">
        <v>121</v>
      </c>
      <c r="D14" s="29" t="s">
        <v>128</v>
      </c>
      <c r="E14" s="82"/>
      <c r="F14" s="29" t="str">
        <f>F12</f>
        <v>Бюджет Криворізької міської територіальної громади</v>
      </c>
      <c r="G14" s="30">
        <v>50000</v>
      </c>
      <c r="H14" s="30">
        <f>55000-1700</f>
        <v>53300</v>
      </c>
      <c r="I14" s="30">
        <v>60000</v>
      </c>
      <c r="J14" s="30">
        <v>20000</v>
      </c>
      <c r="K14" s="30">
        <v>45000</v>
      </c>
      <c r="L14" s="30">
        <v>80000</v>
      </c>
      <c r="M14" s="30">
        <v>20000</v>
      </c>
      <c r="N14" s="30">
        <v>50000</v>
      </c>
      <c r="O14" s="30">
        <v>50000</v>
      </c>
      <c r="P14" s="30">
        <v>50000</v>
      </c>
      <c r="Q14" s="30">
        <f t="shared" si="0"/>
        <v>478300</v>
      </c>
      <c r="R14" s="82"/>
    </row>
    <row r="15" spans="1:19" ht="72" customHeight="1" x14ac:dyDescent="0.2">
      <c r="A15" s="82"/>
      <c r="B15" s="81"/>
      <c r="C15" s="103"/>
      <c r="D15" s="29" t="s">
        <v>128</v>
      </c>
      <c r="E15" s="82"/>
      <c r="F15" s="29" t="s">
        <v>12</v>
      </c>
      <c r="G15" s="30">
        <v>200</v>
      </c>
      <c r="H15" s="30">
        <v>200</v>
      </c>
      <c r="I15" s="30">
        <v>200</v>
      </c>
      <c r="J15" s="30">
        <v>50</v>
      </c>
      <c r="K15" s="30">
        <v>40</v>
      </c>
      <c r="L15" s="30">
        <v>30</v>
      </c>
      <c r="M15" s="30">
        <v>1.5</v>
      </c>
      <c r="N15" s="30">
        <v>0</v>
      </c>
      <c r="O15" s="30">
        <v>0</v>
      </c>
      <c r="P15" s="30">
        <v>0</v>
      </c>
      <c r="Q15" s="30">
        <f t="shared" si="0"/>
        <v>721.5</v>
      </c>
      <c r="R15" s="82"/>
    </row>
    <row r="16" spans="1:19" ht="131.25" customHeight="1" x14ac:dyDescent="0.2">
      <c r="A16" s="82"/>
      <c r="B16" s="81"/>
      <c r="C16" s="31" t="s">
        <v>13</v>
      </c>
      <c r="D16" s="29" t="s">
        <v>128</v>
      </c>
      <c r="E16" s="82"/>
      <c r="F16" s="29" t="str">
        <f>F14</f>
        <v>Бюджет Криворізької міської територіальної громади</v>
      </c>
      <c r="G16" s="30">
        <v>780</v>
      </c>
      <c r="H16" s="30">
        <v>1000</v>
      </c>
      <c r="I16" s="30">
        <v>1500</v>
      </c>
      <c r="J16" s="30">
        <v>1700</v>
      </c>
      <c r="K16" s="30">
        <v>2200</v>
      </c>
      <c r="L16" s="30">
        <v>2100</v>
      </c>
      <c r="M16" s="30">
        <v>0</v>
      </c>
      <c r="N16" s="30">
        <v>0</v>
      </c>
      <c r="O16" s="30">
        <v>0</v>
      </c>
      <c r="P16" s="30">
        <v>0</v>
      </c>
      <c r="Q16" s="30">
        <f t="shared" si="0"/>
        <v>9280</v>
      </c>
      <c r="R16" s="82"/>
    </row>
    <row r="17" spans="1:18" ht="135" customHeight="1" x14ac:dyDescent="0.2">
      <c r="A17" s="82"/>
      <c r="B17" s="81"/>
      <c r="C17" s="32" t="s">
        <v>31</v>
      </c>
      <c r="D17" s="29" t="s">
        <v>128</v>
      </c>
      <c r="E17" s="82"/>
      <c r="F17" s="29" t="str">
        <f>F16</f>
        <v>Бюджет Криворізької міської територіальної громади</v>
      </c>
      <c r="G17" s="30">
        <v>1500</v>
      </c>
      <c r="H17" s="30">
        <v>0</v>
      </c>
      <c r="I17" s="30">
        <v>0</v>
      </c>
      <c r="J17" s="30">
        <v>600</v>
      </c>
      <c r="K17" s="30">
        <v>600</v>
      </c>
      <c r="L17" s="30">
        <v>600</v>
      </c>
      <c r="M17" s="30">
        <v>600</v>
      </c>
      <c r="N17" s="30">
        <v>500</v>
      </c>
      <c r="O17" s="30">
        <v>500</v>
      </c>
      <c r="P17" s="30">
        <v>500</v>
      </c>
      <c r="Q17" s="30">
        <f t="shared" si="0"/>
        <v>5400</v>
      </c>
      <c r="R17" s="82"/>
    </row>
    <row r="18" spans="1:18" ht="252.75" customHeight="1" x14ac:dyDescent="0.2">
      <c r="A18" s="82"/>
      <c r="B18" s="81"/>
      <c r="C18" s="32" t="s">
        <v>34</v>
      </c>
      <c r="D18" s="29" t="s">
        <v>128</v>
      </c>
      <c r="E18" s="82"/>
      <c r="F18" s="29" t="s">
        <v>157</v>
      </c>
      <c r="G18" s="30">
        <v>2000</v>
      </c>
      <c r="H18" s="30">
        <v>2000</v>
      </c>
      <c r="I18" s="30">
        <v>3290</v>
      </c>
      <c r="J18" s="30" t="s">
        <v>35</v>
      </c>
      <c r="K18" s="30" t="s">
        <v>35</v>
      </c>
      <c r="L18" s="30" t="s">
        <v>35</v>
      </c>
      <c r="M18" s="30" t="s">
        <v>35</v>
      </c>
      <c r="N18" s="30" t="s">
        <v>35</v>
      </c>
      <c r="O18" s="30" t="s">
        <v>35</v>
      </c>
      <c r="P18" s="30" t="s">
        <v>35</v>
      </c>
      <c r="Q18" s="30">
        <f t="shared" si="0"/>
        <v>7290</v>
      </c>
      <c r="R18" s="82"/>
    </row>
    <row r="19" spans="1:18" ht="55.15" customHeight="1" x14ac:dyDescent="0.2">
      <c r="A19" s="33"/>
      <c r="B19" s="34"/>
      <c r="C19" s="33"/>
      <c r="D19" s="13"/>
      <c r="E19" s="33"/>
      <c r="F19" s="35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112" t="s">
        <v>95</v>
      </c>
      <c r="R19" s="113"/>
    </row>
    <row r="20" spans="1:18" ht="26.25" x14ac:dyDescent="0.2">
      <c r="A20" s="19">
        <v>1</v>
      </c>
      <c r="B20" s="19">
        <v>2</v>
      </c>
      <c r="C20" s="19">
        <v>3</v>
      </c>
      <c r="D20" s="19">
        <v>4</v>
      </c>
      <c r="E20" s="19">
        <v>5</v>
      </c>
      <c r="F20" s="19">
        <v>6</v>
      </c>
      <c r="G20" s="19">
        <v>7</v>
      </c>
      <c r="H20" s="19">
        <v>8</v>
      </c>
      <c r="I20" s="19">
        <v>9</v>
      </c>
      <c r="J20" s="19">
        <v>10</v>
      </c>
      <c r="K20" s="19">
        <v>11</v>
      </c>
      <c r="L20" s="19">
        <v>12</v>
      </c>
      <c r="M20" s="19">
        <v>13</v>
      </c>
      <c r="N20" s="19">
        <v>14</v>
      </c>
      <c r="O20" s="19">
        <v>15</v>
      </c>
      <c r="P20" s="19">
        <v>16</v>
      </c>
      <c r="Q20" s="19">
        <v>17</v>
      </c>
      <c r="R20" s="19">
        <v>18</v>
      </c>
    </row>
    <row r="21" spans="1:18" ht="51.6" customHeight="1" x14ac:dyDescent="0.2">
      <c r="A21" s="83"/>
      <c r="B21" s="88"/>
      <c r="C21" s="83"/>
      <c r="D21" s="83"/>
      <c r="E21" s="83"/>
      <c r="F21" s="37" t="s">
        <v>94</v>
      </c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83" t="s">
        <v>93</v>
      </c>
    </row>
    <row r="22" spans="1:18" ht="104.45" customHeight="1" x14ac:dyDescent="0.2">
      <c r="A22" s="84"/>
      <c r="B22" s="86"/>
      <c r="C22" s="85"/>
      <c r="D22" s="85"/>
      <c r="E22" s="84"/>
      <c r="F22" s="29" t="str">
        <f>F27</f>
        <v>Бюджет Криворізької міської територіальної громади</v>
      </c>
      <c r="G22" s="30">
        <v>2000</v>
      </c>
      <c r="H22" s="39">
        <v>2000</v>
      </c>
      <c r="I22" s="39">
        <v>2000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0">
        <f>G22+H22+I22+J22+K22+L22+M22+N22+O22+P22</f>
        <v>6000</v>
      </c>
      <c r="R22" s="85"/>
    </row>
    <row r="23" spans="1:18" ht="267.75" customHeight="1" x14ac:dyDescent="0.2">
      <c r="A23" s="84"/>
      <c r="B23" s="86"/>
      <c r="C23" s="82" t="s">
        <v>39</v>
      </c>
      <c r="D23" s="83" t="s">
        <v>128</v>
      </c>
      <c r="E23" s="84"/>
      <c r="F23" s="82" t="s">
        <v>143</v>
      </c>
      <c r="G23" s="96">
        <v>50</v>
      </c>
      <c r="H23" s="90">
        <v>200</v>
      </c>
      <c r="I23" s="90">
        <v>499.17</v>
      </c>
      <c r="J23" s="90" t="s">
        <v>35</v>
      </c>
      <c r="K23" s="90" t="s">
        <v>35</v>
      </c>
      <c r="L23" s="90" t="s">
        <v>35</v>
      </c>
      <c r="M23" s="90" t="s">
        <v>35</v>
      </c>
      <c r="N23" s="90" t="s">
        <v>35</v>
      </c>
      <c r="O23" s="90" t="s">
        <v>35</v>
      </c>
      <c r="P23" s="90" t="s">
        <v>35</v>
      </c>
      <c r="Q23" s="96">
        <f>G23+H23+I23</f>
        <v>749.17000000000007</v>
      </c>
      <c r="R23" s="83" t="s">
        <v>30</v>
      </c>
    </row>
    <row r="24" spans="1:18" ht="127.15" customHeight="1" x14ac:dyDescent="0.2">
      <c r="A24" s="84"/>
      <c r="B24" s="86"/>
      <c r="C24" s="82"/>
      <c r="D24" s="84"/>
      <c r="E24" s="84"/>
      <c r="F24" s="82"/>
      <c r="G24" s="91"/>
      <c r="H24" s="90">
        <v>0</v>
      </c>
      <c r="I24" s="90">
        <v>0</v>
      </c>
      <c r="J24" s="90"/>
      <c r="K24" s="90"/>
      <c r="L24" s="90"/>
      <c r="M24" s="90"/>
      <c r="N24" s="90"/>
      <c r="O24" s="90"/>
      <c r="P24" s="90"/>
      <c r="Q24" s="91"/>
      <c r="R24" s="84"/>
    </row>
    <row r="25" spans="1:18" ht="65.25" customHeight="1" x14ac:dyDescent="0.2">
      <c r="A25" s="84"/>
      <c r="B25" s="86"/>
      <c r="C25" s="82"/>
      <c r="D25" s="85"/>
      <c r="E25" s="84"/>
      <c r="F25" s="82"/>
      <c r="G25" s="91"/>
      <c r="H25" s="90">
        <v>0</v>
      </c>
      <c r="I25" s="90">
        <v>0</v>
      </c>
      <c r="J25" s="90"/>
      <c r="K25" s="90"/>
      <c r="L25" s="90"/>
      <c r="M25" s="90"/>
      <c r="N25" s="90"/>
      <c r="O25" s="90"/>
      <c r="P25" s="90"/>
      <c r="Q25" s="91"/>
      <c r="R25" s="84"/>
    </row>
    <row r="26" spans="1:18" ht="174" customHeight="1" x14ac:dyDescent="0.2">
      <c r="A26" s="84"/>
      <c r="B26" s="86"/>
      <c r="C26" s="19" t="s">
        <v>52</v>
      </c>
      <c r="D26" s="19">
        <v>2017</v>
      </c>
      <c r="E26" s="84"/>
      <c r="F26" s="29" t="str">
        <f>F16</f>
        <v>Бюджет Криворізької міської територіальної громади</v>
      </c>
      <c r="G26" s="30">
        <v>120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0">
        <f>G26+H26+I26+J26+K26+L26+M26+N26+O26+P26</f>
        <v>120</v>
      </c>
      <c r="R26" s="84"/>
    </row>
    <row r="27" spans="1:18" ht="229.5" customHeight="1" x14ac:dyDescent="0.2">
      <c r="A27" s="84"/>
      <c r="B27" s="86"/>
      <c r="C27" s="19" t="s">
        <v>138</v>
      </c>
      <c r="D27" s="19">
        <v>2021</v>
      </c>
      <c r="E27" s="85"/>
      <c r="F27" s="29" t="str">
        <f>F26</f>
        <v>Бюджет Криворізької міської територіальної громади</v>
      </c>
      <c r="G27" s="30">
        <v>0</v>
      </c>
      <c r="H27" s="39">
        <v>0</v>
      </c>
      <c r="I27" s="39">
        <v>0</v>
      </c>
      <c r="J27" s="39">
        <v>0</v>
      </c>
      <c r="K27" s="39">
        <v>272.14999999999998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0">
        <f>G27+H27+I27+J27+K27+L27+M27+O27+N27+P27</f>
        <v>272.14999999999998</v>
      </c>
      <c r="R27" s="84"/>
    </row>
    <row r="28" spans="1:18" ht="223.15" customHeight="1" x14ac:dyDescent="0.2">
      <c r="A28" s="85"/>
      <c r="B28" s="87"/>
      <c r="C28" s="29" t="s">
        <v>66</v>
      </c>
      <c r="D28" s="19" t="s">
        <v>129</v>
      </c>
      <c r="E28" s="44" t="s">
        <v>112</v>
      </c>
      <c r="F28" s="29" t="str">
        <f>F27</f>
        <v>Бюджет Криворізької міської територіальної громади</v>
      </c>
      <c r="G28" s="30">
        <v>0</v>
      </c>
      <c r="H28" s="39">
        <v>0</v>
      </c>
      <c r="I28" s="39">
        <v>0</v>
      </c>
      <c r="J28" s="39">
        <v>0</v>
      </c>
      <c r="K28" s="39">
        <v>0</v>
      </c>
      <c r="L28" s="39">
        <v>500</v>
      </c>
      <c r="M28" s="30">
        <v>3000</v>
      </c>
      <c r="N28" s="30">
        <v>0</v>
      </c>
      <c r="O28" s="30">
        <v>0</v>
      </c>
      <c r="P28" s="30">
        <v>0</v>
      </c>
      <c r="Q28" s="30">
        <f>G28+H28+I28+J28+K28+L28+M28+N28+O28+P28</f>
        <v>3500</v>
      </c>
      <c r="R28" s="85"/>
    </row>
    <row r="29" spans="1:18" ht="129" customHeight="1" x14ac:dyDescent="0.2">
      <c r="A29" s="81" t="s">
        <v>6</v>
      </c>
      <c r="B29" s="81"/>
      <c r="C29" s="81"/>
      <c r="D29" s="81"/>
      <c r="E29" s="81"/>
      <c r="F29" s="29" t="str">
        <f>F27</f>
        <v>Бюджет Криворізької міської територіальної громади</v>
      </c>
      <c r="G29" s="40">
        <f>G12+G13+G14+G16+G17+G22+G26+G27</f>
        <v>92500</v>
      </c>
      <c r="H29" s="40">
        <f>H12+H13+H14+H16+H17+H22+H26+H27</f>
        <v>131120</v>
      </c>
      <c r="I29" s="40">
        <f>I12+I13+I14+I16+I17+I22+I26+I27</f>
        <v>163650</v>
      </c>
      <c r="J29" s="40">
        <f>J12+J13+J14+J16+J17+J22+J26+J27</f>
        <v>222400</v>
      </c>
      <c r="K29" s="40">
        <f>K12+K13+K14+K16+K17+K22+K26+K27</f>
        <v>288192.15000000002</v>
      </c>
      <c r="L29" s="40">
        <f>L12+L13+L14+L16+L17+L22+M26+L27+L28</f>
        <v>373350</v>
      </c>
      <c r="M29" s="40">
        <f>M28+M27+M26+M22+M17+M16+M14+M13+M12</f>
        <v>173680</v>
      </c>
      <c r="N29" s="40">
        <f t="shared" ref="N29:P29" si="1">N28+N27+N26+N22+N17+N16+N14+N13+N12</f>
        <v>200650</v>
      </c>
      <c r="O29" s="40">
        <f t="shared" si="1"/>
        <v>200650</v>
      </c>
      <c r="P29" s="40">
        <f t="shared" si="1"/>
        <v>200650</v>
      </c>
      <c r="Q29" s="40">
        <f>SUM(G29:P29)</f>
        <v>2046842.15</v>
      </c>
      <c r="R29" s="82"/>
    </row>
    <row r="30" spans="1:18" ht="53.25" customHeight="1" x14ac:dyDescent="0.2">
      <c r="A30" s="81"/>
      <c r="B30" s="81"/>
      <c r="C30" s="81"/>
      <c r="D30" s="81"/>
      <c r="E30" s="81"/>
      <c r="F30" s="29" t="s">
        <v>12</v>
      </c>
      <c r="G30" s="40">
        <f t="shared" ref="G30:M30" si="2">G15</f>
        <v>200</v>
      </c>
      <c r="H30" s="40">
        <f t="shared" si="2"/>
        <v>200</v>
      </c>
      <c r="I30" s="40">
        <f t="shared" si="2"/>
        <v>200</v>
      </c>
      <c r="J30" s="40">
        <f t="shared" si="2"/>
        <v>50</v>
      </c>
      <c r="K30" s="40">
        <f t="shared" si="2"/>
        <v>40</v>
      </c>
      <c r="L30" s="40">
        <f t="shared" si="2"/>
        <v>30</v>
      </c>
      <c r="M30" s="40">
        <f t="shared" si="2"/>
        <v>1.5</v>
      </c>
      <c r="N30" s="40">
        <v>0</v>
      </c>
      <c r="O30" s="40">
        <v>0</v>
      </c>
      <c r="P30" s="40">
        <v>0</v>
      </c>
      <c r="Q30" s="40">
        <f>SUM(G30:P30)</f>
        <v>721.5</v>
      </c>
      <c r="R30" s="82"/>
    </row>
    <row r="31" spans="1:18" ht="366" customHeight="1" x14ac:dyDescent="0.2">
      <c r="A31" s="81"/>
      <c r="B31" s="81"/>
      <c r="C31" s="81"/>
      <c r="D31" s="81"/>
      <c r="E31" s="81"/>
      <c r="F31" s="29" t="s">
        <v>144</v>
      </c>
      <c r="G31" s="40">
        <f t="shared" ref="G31:P31" si="3">G18</f>
        <v>2000</v>
      </c>
      <c r="H31" s="40">
        <f t="shared" si="3"/>
        <v>2000</v>
      </c>
      <c r="I31" s="40">
        <f t="shared" si="3"/>
        <v>3290</v>
      </c>
      <c r="J31" s="40" t="str">
        <f t="shared" si="3"/>
        <v>*</v>
      </c>
      <c r="K31" s="40" t="str">
        <f t="shared" si="3"/>
        <v>*</v>
      </c>
      <c r="L31" s="40" t="str">
        <f t="shared" si="3"/>
        <v>*</v>
      </c>
      <c r="M31" s="40" t="str">
        <f t="shared" si="3"/>
        <v>*</v>
      </c>
      <c r="N31" s="40" t="str">
        <f t="shared" si="3"/>
        <v>*</v>
      </c>
      <c r="O31" s="40" t="str">
        <f t="shared" si="3"/>
        <v>*</v>
      </c>
      <c r="P31" s="40" t="str">
        <f t="shared" si="3"/>
        <v>*</v>
      </c>
      <c r="Q31" s="40">
        <f>G31+H31+I31</f>
        <v>7290</v>
      </c>
      <c r="R31" s="82"/>
    </row>
    <row r="32" spans="1:18" ht="301.5" customHeight="1" x14ac:dyDescent="0.2">
      <c r="A32" s="81"/>
      <c r="B32" s="81"/>
      <c r="C32" s="81"/>
      <c r="D32" s="81"/>
      <c r="E32" s="81"/>
      <c r="F32" s="91" t="s">
        <v>96</v>
      </c>
      <c r="G32" s="79">
        <f>G23</f>
        <v>50</v>
      </c>
      <c r="H32" s="79">
        <f>H23</f>
        <v>200</v>
      </c>
      <c r="I32" s="79">
        <f>I23</f>
        <v>499.17</v>
      </c>
      <c r="J32" s="79" t="s">
        <v>35</v>
      </c>
      <c r="K32" s="79" t="s">
        <v>35</v>
      </c>
      <c r="L32" s="79" t="s">
        <v>35</v>
      </c>
      <c r="M32" s="79" t="s">
        <v>35</v>
      </c>
      <c r="N32" s="79" t="s">
        <v>35</v>
      </c>
      <c r="O32" s="79" t="s">
        <v>35</v>
      </c>
      <c r="P32" s="79" t="s">
        <v>35</v>
      </c>
      <c r="Q32" s="79">
        <f>G32+H32+I32</f>
        <v>749.17000000000007</v>
      </c>
      <c r="R32" s="82"/>
    </row>
    <row r="33" spans="1:61" ht="4.1500000000000004" hidden="1" customHeight="1" x14ac:dyDescent="0.2">
      <c r="A33" s="81"/>
      <c r="B33" s="81"/>
      <c r="C33" s="81"/>
      <c r="D33" s="81"/>
      <c r="E33" s="81"/>
      <c r="F33" s="91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82"/>
    </row>
    <row r="34" spans="1:61" ht="169.5" customHeight="1" x14ac:dyDescent="0.2">
      <c r="A34" s="88"/>
      <c r="B34" s="88"/>
      <c r="C34" s="81"/>
      <c r="D34" s="81"/>
      <c r="E34" s="81"/>
      <c r="F34" s="91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82"/>
    </row>
    <row r="35" spans="1:61" s="20" customFormat="1" ht="297.75" customHeight="1" x14ac:dyDescent="0.2">
      <c r="A35" s="19">
        <v>2</v>
      </c>
      <c r="B35" s="41" t="s">
        <v>41</v>
      </c>
      <c r="C35" s="69" t="s">
        <v>145</v>
      </c>
      <c r="D35" s="29" t="s">
        <v>128</v>
      </c>
      <c r="E35" s="83" t="s">
        <v>119</v>
      </c>
      <c r="F35" s="29" t="str">
        <f>F27</f>
        <v>Бюджет Криворізької міської територіальної громади</v>
      </c>
      <c r="G35" s="30">
        <v>15</v>
      </c>
      <c r="H35" s="30">
        <v>15</v>
      </c>
      <c r="I35" s="30">
        <v>15</v>
      </c>
      <c r="J35" s="30">
        <v>20</v>
      </c>
      <c r="K35" s="30">
        <v>74</v>
      </c>
      <c r="L35" s="30">
        <v>200</v>
      </c>
      <c r="M35" s="30">
        <v>282.5</v>
      </c>
      <c r="N35" s="46">
        <v>150</v>
      </c>
      <c r="O35" s="46">
        <v>0</v>
      </c>
      <c r="P35" s="46">
        <v>0</v>
      </c>
      <c r="Q35" s="46">
        <f>SUM(G35:P35)</f>
        <v>771.5</v>
      </c>
      <c r="R35" s="42" t="s">
        <v>103</v>
      </c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</row>
    <row r="36" spans="1:61" ht="147" customHeight="1" x14ac:dyDescent="0.2">
      <c r="A36" s="82"/>
      <c r="B36" s="81"/>
      <c r="C36" s="70" t="s">
        <v>97</v>
      </c>
      <c r="D36" s="58"/>
      <c r="E36" s="84"/>
      <c r="F36" s="71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82" t="s">
        <v>102</v>
      </c>
    </row>
    <row r="37" spans="1:61" ht="264" customHeight="1" x14ac:dyDescent="0.2">
      <c r="A37" s="82"/>
      <c r="B37" s="81"/>
      <c r="C37" s="99" t="s">
        <v>162</v>
      </c>
      <c r="D37" s="101" t="s">
        <v>128</v>
      </c>
      <c r="E37" s="84"/>
      <c r="F37" s="101" t="str">
        <f>F35</f>
        <v>Бюджет Криворізької міської територіальної громади</v>
      </c>
      <c r="G37" s="105">
        <v>725</v>
      </c>
      <c r="H37" s="105">
        <v>725</v>
      </c>
      <c r="I37" s="105">
        <v>725</v>
      </c>
      <c r="J37" s="105">
        <f>400+11.66</f>
        <v>411.66</v>
      </c>
      <c r="K37" s="105">
        <v>400</v>
      </c>
      <c r="L37" s="105">
        <v>650</v>
      </c>
      <c r="M37" s="105">
        <v>250</v>
      </c>
      <c r="N37" s="105">
        <v>1200</v>
      </c>
      <c r="O37" s="105">
        <v>0</v>
      </c>
      <c r="P37" s="105">
        <v>0</v>
      </c>
      <c r="Q37" s="105">
        <f>G37+H37+I37+J37+K37+L37+M37+N37+O37+P37</f>
        <v>5086.66</v>
      </c>
      <c r="R37" s="82"/>
    </row>
    <row r="38" spans="1:61" ht="281.25" customHeight="1" x14ac:dyDescent="0.2">
      <c r="A38" s="82"/>
      <c r="B38" s="81"/>
      <c r="C38" s="100"/>
      <c r="D38" s="100"/>
      <c r="E38" s="84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82"/>
    </row>
    <row r="39" spans="1:61" ht="135" customHeight="1" x14ac:dyDescent="0.2">
      <c r="A39" s="82"/>
      <c r="B39" s="81"/>
      <c r="C39" s="73" t="s">
        <v>27</v>
      </c>
      <c r="D39" s="29" t="s">
        <v>128</v>
      </c>
      <c r="E39" s="84"/>
      <c r="F39" s="29" t="str">
        <f>F37</f>
        <v>Бюджет Криворізької міської територіальної громади</v>
      </c>
      <c r="G39" s="30">
        <v>1000</v>
      </c>
      <c r="H39" s="30">
        <v>750</v>
      </c>
      <c r="I39" s="30">
        <v>500</v>
      </c>
      <c r="J39" s="30">
        <v>2000</v>
      </c>
      <c r="K39" s="30">
        <v>4000</v>
      </c>
      <c r="L39" s="30">
        <v>3000</v>
      </c>
      <c r="M39" s="30">
        <v>800</v>
      </c>
      <c r="N39" s="30">
        <v>0</v>
      </c>
      <c r="O39" s="30">
        <v>0</v>
      </c>
      <c r="P39" s="30">
        <v>0</v>
      </c>
      <c r="Q39" s="30">
        <f>G39+H39+I39+J39+K39+L39+M39+N39+O39+P39</f>
        <v>12050</v>
      </c>
      <c r="R39" s="82"/>
    </row>
    <row r="40" spans="1:61" ht="346.15" customHeight="1" x14ac:dyDescent="0.2">
      <c r="A40" s="82"/>
      <c r="B40" s="81"/>
      <c r="C40" s="93" t="s">
        <v>28</v>
      </c>
      <c r="D40" s="29">
        <v>2018</v>
      </c>
      <c r="E40" s="84"/>
      <c r="F40" s="19" t="s">
        <v>48</v>
      </c>
      <c r="G40" s="30">
        <v>0</v>
      </c>
      <c r="H40" s="30">
        <v>2000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0</v>
      </c>
      <c r="P40" s="30">
        <v>0</v>
      </c>
      <c r="Q40" s="30">
        <f>SUM(G40:P40)</f>
        <v>2000</v>
      </c>
      <c r="R40" s="82"/>
    </row>
    <row r="41" spans="1:61" ht="121.5" customHeight="1" x14ac:dyDescent="0.2">
      <c r="A41" s="82"/>
      <c r="B41" s="81"/>
      <c r="C41" s="93"/>
      <c r="D41" s="29">
        <v>2018</v>
      </c>
      <c r="E41" s="84"/>
      <c r="F41" s="29" t="str">
        <f>F37</f>
        <v>Бюджет Криворізької міської територіальної громади</v>
      </c>
      <c r="G41" s="30">
        <v>0</v>
      </c>
      <c r="H41" s="30">
        <f>2140</f>
        <v>2140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0</v>
      </c>
      <c r="O41" s="30">
        <v>0</v>
      </c>
      <c r="P41" s="30">
        <v>0</v>
      </c>
      <c r="Q41" s="30">
        <f>SUM(G41:P41)</f>
        <v>2140</v>
      </c>
      <c r="R41" s="82"/>
    </row>
    <row r="42" spans="1:61" ht="52.5" x14ac:dyDescent="0.2">
      <c r="A42" s="82"/>
      <c r="B42" s="81"/>
      <c r="C42" s="92" t="s">
        <v>29</v>
      </c>
      <c r="D42" s="82">
        <v>2017</v>
      </c>
      <c r="E42" s="84"/>
      <c r="F42" s="29" t="s">
        <v>12</v>
      </c>
      <c r="G42" s="30">
        <v>500</v>
      </c>
      <c r="H42" s="30">
        <v>600</v>
      </c>
      <c r="I42" s="30">
        <v>700</v>
      </c>
      <c r="J42" s="30">
        <v>700</v>
      </c>
      <c r="K42" s="30">
        <v>2000</v>
      </c>
      <c r="L42" s="30">
        <v>250</v>
      </c>
      <c r="M42" s="30">
        <v>130</v>
      </c>
      <c r="N42" s="30">
        <v>0</v>
      </c>
      <c r="O42" s="30">
        <v>0</v>
      </c>
      <c r="P42" s="30">
        <v>0</v>
      </c>
      <c r="Q42" s="30">
        <f>SUM(G42:P42)</f>
        <v>4880</v>
      </c>
      <c r="R42" s="82"/>
    </row>
    <row r="43" spans="1:61" ht="209.25" customHeight="1" x14ac:dyDescent="0.2">
      <c r="A43" s="82"/>
      <c r="B43" s="81"/>
      <c r="C43" s="92"/>
      <c r="D43" s="82"/>
      <c r="E43" s="84"/>
      <c r="F43" s="29" t="str">
        <f>F41</f>
        <v>Бюджет Криворізької міської територіальної громади</v>
      </c>
      <c r="G43" s="30">
        <f>547.35+94.47</f>
        <v>641.82000000000005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188</v>
      </c>
      <c r="O43" s="30">
        <v>200</v>
      </c>
      <c r="P43" s="30">
        <v>200</v>
      </c>
      <c r="Q43" s="30">
        <f>SUM(G43:P43)</f>
        <v>1229.8200000000002</v>
      </c>
      <c r="R43" s="82"/>
    </row>
    <row r="44" spans="1:61" s="20" customFormat="1" ht="408.75" customHeight="1" x14ac:dyDescent="0.2">
      <c r="A44" s="82"/>
      <c r="B44" s="81"/>
      <c r="C44" s="43" t="s">
        <v>158</v>
      </c>
      <c r="D44" s="29" t="s">
        <v>128</v>
      </c>
      <c r="E44" s="84"/>
      <c r="F44" s="29" t="str">
        <f t="shared" ref="F44:F50" si="4">F43</f>
        <v>Бюджет Криворізької міської територіальної громади</v>
      </c>
      <c r="G44" s="30">
        <v>40</v>
      </c>
      <c r="H44" s="30">
        <v>40</v>
      </c>
      <c r="I44" s="30">
        <v>40</v>
      </c>
      <c r="J44" s="30">
        <v>20</v>
      </c>
      <c r="K44" s="30">
        <f>50+40</f>
        <v>90</v>
      </c>
      <c r="L44" s="30">
        <v>700</v>
      </c>
      <c r="M44" s="30">
        <v>1135</v>
      </c>
      <c r="N44" s="30">
        <v>1000</v>
      </c>
      <c r="O44" s="30">
        <v>0</v>
      </c>
      <c r="P44" s="30">
        <v>0</v>
      </c>
      <c r="Q44" s="30">
        <f>SUM(G44:P44)</f>
        <v>3065</v>
      </c>
      <c r="R44" s="82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</row>
    <row r="45" spans="1:61" ht="161.25" customHeight="1" x14ac:dyDescent="0.2">
      <c r="A45" s="82"/>
      <c r="B45" s="81"/>
      <c r="C45" s="92" t="s">
        <v>67</v>
      </c>
      <c r="D45" s="82" t="s">
        <v>128</v>
      </c>
      <c r="E45" s="84"/>
      <c r="F45" s="91" t="str">
        <f>F44</f>
        <v>Бюджет Криворізької міської територіальної громади</v>
      </c>
      <c r="G45" s="96">
        <v>190</v>
      </c>
      <c r="H45" s="96">
        <v>190</v>
      </c>
      <c r="I45" s="96">
        <v>190</v>
      </c>
      <c r="J45" s="96">
        <v>190</v>
      </c>
      <c r="K45" s="96">
        <v>199</v>
      </c>
      <c r="L45" s="96">
        <v>190</v>
      </c>
      <c r="M45" s="96">
        <v>53.9</v>
      </c>
      <c r="N45" s="105">
        <v>100</v>
      </c>
      <c r="O45" s="105">
        <v>100</v>
      </c>
      <c r="P45" s="105">
        <v>100</v>
      </c>
      <c r="Q45" s="96">
        <f>G45+H45+I45+J45+K45+L45+M45+N45+O45+P45</f>
        <v>1502.9</v>
      </c>
      <c r="R45" s="82"/>
    </row>
    <row r="46" spans="1:61" ht="150" customHeight="1" x14ac:dyDescent="0.2">
      <c r="A46" s="82"/>
      <c r="B46" s="81"/>
      <c r="C46" s="92"/>
      <c r="D46" s="82"/>
      <c r="E46" s="85"/>
      <c r="F46" s="91"/>
      <c r="G46" s="96"/>
      <c r="H46" s="96"/>
      <c r="I46" s="96"/>
      <c r="J46" s="96"/>
      <c r="K46" s="96"/>
      <c r="L46" s="96"/>
      <c r="M46" s="96"/>
      <c r="N46" s="78"/>
      <c r="O46" s="107"/>
      <c r="P46" s="107"/>
      <c r="Q46" s="96"/>
      <c r="R46" s="82"/>
    </row>
    <row r="47" spans="1:61" ht="311.25" customHeight="1" x14ac:dyDescent="0.2">
      <c r="A47" s="82"/>
      <c r="B47" s="81"/>
      <c r="C47" s="43" t="s">
        <v>111</v>
      </c>
      <c r="D47" s="29" t="s">
        <v>128</v>
      </c>
      <c r="E47" s="29" t="s">
        <v>117</v>
      </c>
      <c r="F47" s="29" t="str">
        <f>F45</f>
        <v>Бюджет Криворізької міської територіальної громади</v>
      </c>
      <c r="G47" s="30">
        <v>10</v>
      </c>
      <c r="H47" s="30">
        <v>10</v>
      </c>
      <c r="I47" s="30">
        <v>10</v>
      </c>
      <c r="J47" s="30">
        <v>11</v>
      </c>
      <c r="K47" s="30">
        <v>50</v>
      </c>
      <c r="L47" s="30">
        <v>25</v>
      </c>
      <c r="M47" s="30">
        <v>25</v>
      </c>
      <c r="N47" s="30">
        <v>0</v>
      </c>
      <c r="O47" s="30">
        <v>0</v>
      </c>
      <c r="P47" s="30">
        <v>0</v>
      </c>
      <c r="Q47" s="30">
        <f>G47+H47+I47+J47+K47+L47+M47</f>
        <v>141</v>
      </c>
      <c r="R47" s="82"/>
    </row>
    <row r="48" spans="1:61" ht="280.5" customHeight="1" x14ac:dyDescent="0.2">
      <c r="A48" s="82"/>
      <c r="B48" s="81"/>
      <c r="C48" s="43" t="s">
        <v>146</v>
      </c>
      <c r="D48" s="29" t="s">
        <v>128</v>
      </c>
      <c r="E48" s="83"/>
      <c r="F48" s="29" t="str">
        <f t="shared" si="4"/>
        <v>Бюджет Криворізької міської територіальної громади</v>
      </c>
      <c r="G48" s="30">
        <v>0</v>
      </c>
      <c r="H48" s="30">
        <v>0</v>
      </c>
      <c r="I48" s="30">
        <v>150</v>
      </c>
      <c r="J48" s="30">
        <v>150</v>
      </c>
      <c r="K48" s="30">
        <v>100</v>
      </c>
      <c r="L48" s="30">
        <v>100</v>
      </c>
      <c r="M48" s="30">
        <v>100</v>
      </c>
      <c r="N48" s="30">
        <v>0</v>
      </c>
      <c r="O48" s="30">
        <v>0</v>
      </c>
      <c r="P48" s="30">
        <v>0</v>
      </c>
      <c r="Q48" s="30">
        <f>G48+H48+I48+J48+K48+L48+M48</f>
        <v>600</v>
      </c>
      <c r="R48" s="82"/>
    </row>
    <row r="49" spans="1:61" ht="195" customHeight="1" x14ac:dyDescent="0.2">
      <c r="A49" s="82"/>
      <c r="B49" s="81"/>
      <c r="C49" s="43" t="s">
        <v>46</v>
      </c>
      <c r="D49" s="29">
        <v>2020</v>
      </c>
      <c r="E49" s="85"/>
      <c r="F49" s="29" t="str">
        <f t="shared" si="4"/>
        <v>Бюджет Криворізької міської територіальної громади</v>
      </c>
      <c r="G49" s="30">
        <v>0</v>
      </c>
      <c r="H49" s="30">
        <v>0</v>
      </c>
      <c r="I49" s="30">
        <v>0</v>
      </c>
      <c r="J49" s="30">
        <v>16000.8</v>
      </c>
      <c r="K49" s="30">
        <v>0</v>
      </c>
      <c r="L49" s="30">
        <v>0</v>
      </c>
      <c r="M49" s="30">
        <v>0</v>
      </c>
      <c r="N49" s="30">
        <v>0</v>
      </c>
      <c r="O49" s="30">
        <v>0</v>
      </c>
      <c r="P49" s="30">
        <v>0</v>
      </c>
      <c r="Q49" s="30">
        <f>G49+H49+I49+J49+K49+L49+M49</f>
        <v>16000.8</v>
      </c>
      <c r="R49" s="82"/>
    </row>
    <row r="50" spans="1:61" ht="124.9" customHeight="1" x14ac:dyDescent="0.2">
      <c r="A50" s="81" t="s">
        <v>6</v>
      </c>
      <c r="B50" s="81"/>
      <c r="C50" s="81"/>
      <c r="D50" s="81"/>
      <c r="E50" s="81"/>
      <c r="F50" s="29" t="str">
        <f t="shared" si="4"/>
        <v>Бюджет Криворізької міської територіальної громади</v>
      </c>
      <c r="G50" s="40">
        <f>G35+G36+G37+G39+G41+G43+G44+G45+G47+G48+G49</f>
        <v>2621.82</v>
      </c>
      <c r="H50" s="40">
        <f>H35+H36+H37+H39+H41+H43+H44+H45+H47+H48+H49</f>
        <v>3870</v>
      </c>
      <c r="I50" s="40">
        <f>I35+I36+I37+I39+I41+I43+I44+I45+I47+I48+I49</f>
        <v>1630</v>
      </c>
      <c r="J50" s="40">
        <f>J35+J36+J37+J39+J41+J43+J44+J45+J47+J48+J49</f>
        <v>18803.46</v>
      </c>
      <c r="K50" s="40">
        <f>K35+K36+K37+K39+K41+K43+K44+K45+K47+K48+K49</f>
        <v>4913</v>
      </c>
      <c r="L50" s="40">
        <f t="shared" ref="L50:P50" si="5">L35+L36+L37+L39+L41+L43+L44+L45+L47+L48+L49</f>
        <v>4865</v>
      </c>
      <c r="M50" s="40">
        <f t="shared" si="5"/>
        <v>2646.4</v>
      </c>
      <c r="N50" s="40">
        <f t="shared" si="5"/>
        <v>2638</v>
      </c>
      <c r="O50" s="40">
        <f t="shared" si="5"/>
        <v>300</v>
      </c>
      <c r="P50" s="40">
        <f t="shared" si="5"/>
        <v>300</v>
      </c>
      <c r="Q50" s="40">
        <f>SUM(G50:P50)</f>
        <v>42587.68</v>
      </c>
      <c r="R50" s="30">
        <f>SUM(Q35:Q49)-Q40-Q42</f>
        <v>42587.680000000008</v>
      </c>
    </row>
    <row r="51" spans="1:61" s="20" customFormat="1" ht="65.45" customHeight="1" x14ac:dyDescent="0.2">
      <c r="A51" s="81"/>
      <c r="B51" s="81"/>
      <c r="C51" s="81"/>
      <c r="D51" s="81"/>
      <c r="E51" s="81"/>
      <c r="F51" s="29" t="s">
        <v>12</v>
      </c>
      <c r="G51" s="40">
        <f t="shared" ref="G51:M51" si="6">G42</f>
        <v>500</v>
      </c>
      <c r="H51" s="40">
        <f t="shared" si="6"/>
        <v>600</v>
      </c>
      <c r="I51" s="40">
        <f t="shared" si="6"/>
        <v>700</v>
      </c>
      <c r="J51" s="40">
        <f t="shared" si="6"/>
        <v>700</v>
      </c>
      <c r="K51" s="40">
        <f t="shared" si="6"/>
        <v>2000</v>
      </c>
      <c r="L51" s="40">
        <f t="shared" si="6"/>
        <v>250</v>
      </c>
      <c r="M51" s="40">
        <f t="shared" si="6"/>
        <v>130</v>
      </c>
      <c r="N51" s="40">
        <f>N42</f>
        <v>0</v>
      </c>
      <c r="O51" s="40">
        <f t="shared" ref="O51:P51" si="7">O42</f>
        <v>0</v>
      </c>
      <c r="P51" s="40">
        <f t="shared" si="7"/>
        <v>0</v>
      </c>
      <c r="Q51" s="40">
        <f>SUM(G51:P51)</f>
        <v>4880</v>
      </c>
      <c r="R51" s="1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</row>
    <row r="52" spans="1:61" ht="167.45" customHeight="1" x14ac:dyDescent="0.2">
      <c r="A52" s="87"/>
      <c r="B52" s="87"/>
      <c r="C52" s="87"/>
      <c r="D52" s="87"/>
      <c r="E52" s="87"/>
      <c r="F52" s="84" t="s">
        <v>147</v>
      </c>
      <c r="G52" s="97">
        <f t="shared" ref="G52:L52" si="8">G40</f>
        <v>0</v>
      </c>
      <c r="H52" s="97">
        <f t="shared" si="8"/>
        <v>2000</v>
      </c>
      <c r="I52" s="97">
        <f t="shared" si="8"/>
        <v>0</v>
      </c>
      <c r="J52" s="97">
        <f t="shared" si="8"/>
        <v>0</v>
      </c>
      <c r="K52" s="97">
        <f t="shared" si="8"/>
        <v>0</v>
      </c>
      <c r="L52" s="97">
        <f t="shared" si="8"/>
        <v>0</v>
      </c>
      <c r="M52" s="97">
        <v>0</v>
      </c>
      <c r="N52" s="97">
        <f t="shared" ref="N52" si="9">N40</f>
        <v>0</v>
      </c>
      <c r="O52" s="97">
        <v>0</v>
      </c>
      <c r="P52" s="97">
        <f t="shared" ref="P52:Q52" si="10">P40</f>
        <v>0</v>
      </c>
      <c r="Q52" s="97">
        <f t="shared" si="10"/>
        <v>2000</v>
      </c>
      <c r="R52" s="84"/>
    </row>
    <row r="53" spans="1:61" ht="399.75" customHeight="1" x14ac:dyDescent="0.2">
      <c r="A53" s="81"/>
      <c r="B53" s="81"/>
      <c r="C53" s="81"/>
      <c r="D53" s="81"/>
      <c r="E53" s="81"/>
      <c r="F53" s="85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5"/>
    </row>
    <row r="54" spans="1:61" ht="202.9" customHeight="1" x14ac:dyDescent="0.2">
      <c r="A54" s="82">
        <v>3</v>
      </c>
      <c r="B54" s="81" t="s">
        <v>37</v>
      </c>
      <c r="C54" s="43" t="s">
        <v>40</v>
      </c>
      <c r="D54" s="19" t="s">
        <v>78</v>
      </c>
      <c r="E54" s="82" t="s">
        <v>118</v>
      </c>
      <c r="F54" s="29" t="str">
        <f>F50</f>
        <v>Бюджет Криворізької міської територіальної громади</v>
      </c>
      <c r="G54" s="30">
        <v>190</v>
      </c>
      <c r="H54" s="30">
        <v>0</v>
      </c>
      <c r="I54" s="30">
        <v>0</v>
      </c>
      <c r="J54" s="30">
        <v>1000</v>
      </c>
      <c r="K54" s="30">
        <v>1000</v>
      </c>
      <c r="L54" s="30">
        <v>0</v>
      </c>
      <c r="M54" s="30">
        <v>0</v>
      </c>
      <c r="N54" s="30">
        <v>0</v>
      </c>
      <c r="O54" s="30">
        <v>0</v>
      </c>
      <c r="P54" s="30">
        <v>0</v>
      </c>
      <c r="Q54" s="30">
        <f>SUM(G54:P54)</f>
        <v>2190</v>
      </c>
      <c r="R54" s="82" t="s">
        <v>26</v>
      </c>
    </row>
    <row r="55" spans="1:61" ht="301.89999999999998" customHeight="1" x14ac:dyDescent="0.2">
      <c r="A55" s="82"/>
      <c r="B55" s="81"/>
      <c r="C55" s="43" t="s">
        <v>54</v>
      </c>
      <c r="D55" s="19">
        <v>2022</v>
      </c>
      <c r="E55" s="82"/>
      <c r="F55" s="29" t="s">
        <v>142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1000</v>
      </c>
      <c r="M55" s="30">
        <v>0</v>
      </c>
      <c r="N55" s="30">
        <v>0</v>
      </c>
      <c r="O55" s="30">
        <v>0</v>
      </c>
      <c r="P55" s="30">
        <v>0</v>
      </c>
      <c r="Q55" s="30">
        <f>SUM(G55:P55)</f>
        <v>1000</v>
      </c>
      <c r="R55" s="82"/>
    </row>
    <row r="56" spans="1:61" s="20" customFormat="1" ht="133.15" customHeight="1" x14ac:dyDescent="0.2">
      <c r="A56" s="82"/>
      <c r="B56" s="81"/>
      <c r="C56" s="43" t="s">
        <v>50</v>
      </c>
      <c r="D56" s="29" t="s">
        <v>128</v>
      </c>
      <c r="E56" s="82"/>
      <c r="F56" s="29" t="str">
        <f>F54</f>
        <v>Бюджет Криворізької міської територіальної громади</v>
      </c>
      <c r="G56" s="30">
        <v>190</v>
      </c>
      <c r="H56" s="30">
        <v>300</v>
      </c>
      <c r="I56" s="30">
        <v>1261</v>
      </c>
      <c r="J56" s="30">
        <v>1000</v>
      </c>
      <c r="K56" s="30">
        <v>1500</v>
      </c>
      <c r="L56" s="30">
        <v>2000</v>
      </c>
      <c r="M56" s="30">
        <v>0</v>
      </c>
      <c r="N56" s="30">
        <v>0</v>
      </c>
      <c r="O56" s="30">
        <v>0</v>
      </c>
      <c r="P56" s="30">
        <v>0</v>
      </c>
      <c r="Q56" s="30">
        <f>SUM(G56:P56)</f>
        <v>6251</v>
      </c>
      <c r="R56" s="82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</row>
    <row r="57" spans="1:61" ht="302.25" customHeight="1" x14ac:dyDescent="0.2">
      <c r="A57" s="84"/>
      <c r="B57" s="86"/>
      <c r="C57" s="43" t="s">
        <v>141</v>
      </c>
      <c r="D57" s="44" t="s">
        <v>130</v>
      </c>
      <c r="E57" s="45"/>
      <c r="F57" s="44" t="str">
        <f>F56</f>
        <v>Бюджет Криворізької міської територіальної громади</v>
      </c>
      <c r="G57" s="46">
        <v>0</v>
      </c>
      <c r="H57" s="46">
        <v>2500</v>
      </c>
      <c r="I57" s="46">
        <v>5000</v>
      </c>
      <c r="J57" s="46">
        <v>15000</v>
      </c>
      <c r="K57" s="46">
        <v>15000</v>
      </c>
      <c r="L57" s="46">
        <v>15000</v>
      </c>
      <c r="M57" s="46">
        <v>13860</v>
      </c>
      <c r="N57" s="46">
        <v>13000</v>
      </c>
      <c r="O57" s="46">
        <v>0</v>
      </c>
      <c r="P57" s="46">
        <v>0</v>
      </c>
      <c r="Q57" s="46">
        <f>G57+H57+I57+J57+K57+L57+M57+N57+O57+P57</f>
        <v>79360</v>
      </c>
      <c r="R57" s="84"/>
    </row>
    <row r="58" spans="1:61" ht="231" customHeight="1" x14ac:dyDescent="0.2">
      <c r="A58" s="84"/>
      <c r="B58" s="86"/>
      <c r="C58" s="47" t="s">
        <v>120</v>
      </c>
      <c r="D58" s="29" t="s">
        <v>79</v>
      </c>
      <c r="E58" s="48"/>
      <c r="F58" s="29" t="str">
        <f t="shared" ref="F58:F68" si="11">F57</f>
        <v>Бюджет Криворізької міської територіальної громади</v>
      </c>
      <c r="G58" s="30">
        <v>0</v>
      </c>
      <c r="H58" s="30">
        <v>0</v>
      </c>
      <c r="I58" s="30">
        <v>0</v>
      </c>
      <c r="J58" s="30">
        <v>15000</v>
      </c>
      <c r="K58" s="30">
        <v>15000</v>
      </c>
      <c r="L58" s="30">
        <v>20000</v>
      </c>
      <c r="M58" s="30">
        <v>0</v>
      </c>
      <c r="N58" s="30">
        <v>0</v>
      </c>
      <c r="O58" s="30">
        <v>0</v>
      </c>
      <c r="P58" s="30">
        <v>0</v>
      </c>
      <c r="Q58" s="30">
        <f t="shared" ref="Q58:Q63" si="12">SUM(G58:P58)</f>
        <v>50000</v>
      </c>
      <c r="R58" s="84"/>
    </row>
    <row r="59" spans="1:61" ht="132.75" customHeight="1" x14ac:dyDescent="0.2">
      <c r="A59" s="85"/>
      <c r="B59" s="87"/>
      <c r="C59" s="47" t="s">
        <v>51</v>
      </c>
      <c r="D59" s="29" t="s">
        <v>131</v>
      </c>
      <c r="E59" s="45"/>
      <c r="F59" s="29" t="str">
        <f t="shared" si="11"/>
        <v>Бюджет Криворізької міської територіальної громади</v>
      </c>
      <c r="G59" s="30">
        <v>0</v>
      </c>
      <c r="H59" s="30">
        <v>0</v>
      </c>
      <c r="I59" s="30">
        <v>0</v>
      </c>
      <c r="J59" s="30">
        <v>0</v>
      </c>
      <c r="K59" s="30">
        <v>300</v>
      </c>
      <c r="L59" s="30">
        <v>320</v>
      </c>
      <c r="M59" s="30">
        <v>320</v>
      </c>
      <c r="N59" s="30">
        <v>0</v>
      </c>
      <c r="O59" s="30">
        <v>0</v>
      </c>
      <c r="P59" s="30">
        <v>0</v>
      </c>
      <c r="Q59" s="30">
        <f t="shared" si="12"/>
        <v>940</v>
      </c>
      <c r="R59" s="85"/>
    </row>
    <row r="60" spans="1:61" ht="138.75" customHeight="1" x14ac:dyDescent="0.2">
      <c r="A60" s="111" t="s">
        <v>6</v>
      </c>
      <c r="B60" s="111"/>
      <c r="C60" s="111"/>
      <c r="D60" s="111"/>
      <c r="E60" s="111"/>
      <c r="F60" s="29" t="str">
        <f t="shared" si="11"/>
        <v>Бюджет Криворізької міської територіальної громади</v>
      </c>
      <c r="G60" s="40">
        <f t="shared" ref="G60:L60" si="13">G59+G58+G57+G56+G55+G54</f>
        <v>380</v>
      </c>
      <c r="H60" s="40">
        <f t="shared" si="13"/>
        <v>2800</v>
      </c>
      <c r="I60" s="40">
        <f t="shared" si="13"/>
        <v>6261</v>
      </c>
      <c r="J60" s="40">
        <f t="shared" si="13"/>
        <v>32000</v>
      </c>
      <c r="K60" s="49">
        <f t="shared" si="13"/>
        <v>32800</v>
      </c>
      <c r="L60" s="40">
        <f t="shared" si="13"/>
        <v>38320</v>
      </c>
      <c r="M60" s="40">
        <f>SUM(M54:M59)</f>
        <v>14180</v>
      </c>
      <c r="N60" s="40">
        <f>N59+N58+N57+N56+N55+N54</f>
        <v>13000</v>
      </c>
      <c r="O60" s="40">
        <f t="shared" ref="O60:P60" si="14">O59+O58+O57+O56+O55+O54</f>
        <v>0</v>
      </c>
      <c r="P60" s="40">
        <f t="shared" si="14"/>
        <v>0</v>
      </c>
      <c r="Q60" s="40">
        <f t="shared" si="12"/>
        <v>139741</v>
      </c>
      <c r="R60" s="50"/>
    </row>
    <row r="61" spans="1:61" ht="135" customHeight="1" x14ac:dyDescent="0.2">
      <c r="A61" s="82">
        <v>4</v>
      </c>
      <c r="B61" s="81" t="s">
        <v>61</v>
      </c>
      <c r="C61" s="29" t="s">
        <v>16</v>
      </c>
      <c r="D61" s="29" t="s">
        <v>78</v>
      </c>
      <c r="E61" s="82" t="s">
        <v>163</v>
      </c>
      <c r="F61" s="29" t="str">
        <f t="shared" si="11"/>
        <v>Бюджет Криворізької міської територіальної громади</v>
      </c>
      <c r="G61" s="30">
        <v>12000</v>
      </c>
      <c r="H61" s="30">
        <v>80000</v>
      </c>
      <c r="I61" s="30">
        <f>40000+4166.29+20000</f>
        <v>64166.29</v>
      </c>
      <c r="J61" s="30">
        <f>25000+12000</f>
        <v>37000</v>
      </c>
      <c r="K61" s="30">
        <v>55000</v>
      </c>
      <c r="L61" s="30">
        <v>0</v>
      </c>
      <c r="M61" s="30">
        <v>0</v>
      </c>
      <c r="N61" s="30">
        <v>0</v>
      </c>
      <c r="O61" s="30">
        <v>0</v>
      </c>
      <c r="P61" s="30">
        <v>0</v>
      </c>
      <c r="Q61" s="30">
        <f t="shared" si="12"/>
        <v>248166.29</v>
      </c>
      <c r="R61" s="104" t="s">
        <v>68</v>
      </c>
    </row>
    <row r="62" spans="1:61" ht="140.25" customHeight="1" x14ac:dyDescent="0.2">
      <c r="A62" s="82"/>
      <c r="B62" s="81"/>
      <c r="C62" s="29" t="s">
        <v>62</v>
      </c>
      <c r="D62" s="29">
        <v>2022</v>
      </c>
      <c r="E62" s="82"/>
      <c r="F62" s="29" t="str">
        <f t="shared" si="11"/>
        <v>Бюджет Криворізької міської територіальної громади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75000</v>
      </c>
      <c r="M62" s="30">
        <v>0</v>
      </c>
      <c r="N62" s="30">
        <v>0</v>
      </c>
      <c r="O62" s="30">
        <v>0</v>
      </c>
      <c r="P62" s="30">
        <v>0</v>
      </c>
      <c r="Q62" s="30">
        <f t="shared" si="12"/>
        <v>75000</v>
      </c>
      <c r="R62" s="104"/>
    </row>
    <row r="63" spans="1:61" ht="131.25" customHeight="1" x14ac:dyDescent="0.2">
      <c r="A63" s="82"/>
      <c r="B63" s="81"/>
      <c r="C63" s="29" t="s">
        <v>56</v>
      </c>
      <c r="D63" s="29" t="s">
        <v>128</v>
      </c>
      <c r="E63" s="82"/>
      <c r="F63" s="29" t="str">
        <f>F61</f>
        <v>Бюджет Криворізької міської територіальної громади</v>
      </c>
      <c r="G63" s="30">
        <v>5000</v>
      </c>
      <c r="H63" s="30">
        <v>5000</v>
      </c>
      <c r="I63" s="30">
        <v>5000</v>
      </c>
      <c r="J63" s="30">
        <v>0</v>
      </c>
      <c r="K63" s="30">
        <v>3000</v>
      </c>
      <c r="L63" s="30">
        <v>3000</v>
      </c>
      <c r="M63" s="30">
        <v>3000</v>
      </c>
      <c r="N63" s="30">
        <v>0</v>
      </c>
      <c r="O63" s="30">
        <v>0</v>
      </c>
      <c r="P63" s="30">
        <v>0</v>
      </c>
      <c r="Q63" s="30">
        <f t="shared" si="12"/>
        <v>24000</v>
      </c>
      <c r="R63" s="104"/>
    </row>
    <row r="64" spans="1:61" ht="153.75" customHeight="1" x14ac:dyDescent="0.2">
      <c r="A64" s="82"/>
      <c r="B64" s="81"/>
      <c r="C64" s="91" t="s">
        <v>57</v>
      </c>
      <c r="D64" s="91" t="s">
        <v>80</v>
      </c>
      <c r="E64" s="82"/>
      <c r="F64" s="91" t="str">
        <f t="shared" si="11"/>
        <v>Бюджет Криворізької міської територіальної громади</v>
      </c>
      <c r="G64" s="96">
        <v>5000</v>
      </c>
      <c r="H64" s="96">
        <v>6000</v>
      </c>
      <c r="I64" s="96">
        <v>5000</v>
      </c>
      <c r="J64" s="96">
        <v>0</v>
      </c>
      <c r="K64" s="96">
        <v>0</v>
      </c>
      <c r="L64" s="96">
        <v>0</v>
      </c>
      <c r="M64" s="96">
        <v>0</v>
      </c>
      <c r="N64" s="105">
        <v>0</v>
      </c>
      <c r="O64" s="105">
        <v>0</v>
      </c>
      <c r="P64" s="105">
        <v>0</v>
      </c>
      <c r="Q64" s="96">
        <f>G64+H64+I64+J64+K64+L64+M64</f>
        <v>16000</v>
      </c>
      <c r="R64" s="104"/>
    </row>
    <row r="65" spans="1:61" ht="32.25" customHeight="1" x14ac:dyDescent="0.2">
      <c r="A65" s="82"/>
      <c r="B65" s="81"/>
      <c r="C65" s="91"/>
      <c r="D65" s="91"/>
      <c r="E65" s="82"/>
      <c r="F65" s="91"/>
      <c r="G65" s="96"/>
      <c r="H65" s="96"/>
      <c r="I65" s="96"/>
      <c r="J65" s="96"/>
      <c r="K65" s="96"/>
      <c r="L65" s="96"/>
      <c r="M65" s="96"/>
      <c r="N65" s="78"/>
      <c r="O65" s="78"/>
      <c r="P65" s="78"/>
      <c r="Q65" s="96"/>
      <c r="R65" s="104"/>
    </row>
    <row r="66" spans="1:61" s="20" customFormat="1" ht="144.75" customHeight="1" x14ac:dyDescent="0.2">
      <c r="A66" s="82"/>
      <c r="B66" s="81"/>
      <c r="C66" s="29" t="s">
        <v>58</v>
      </c>
      <c r="D66" s="29">
        <v>2017</v>
      </c>
      <c r="E66" s="82"/>
      <c r="F66" s="29" t="str">
        <f>F64</f>
        <v>Бюджет Криворізької міської територіальної громади</v>
      </c>
      <c r="G66" s="30">
        <v>1500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0</v>
      </c>
      <c r="P66" s="30">
        <v>0</v>
      </c>
      <c r="Q66" s="30">
        <f>G66+H66+I66+J66+K66+L66+M66</f>
        <v>1500</v>
      </c>
      <c r="R66" s="104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</row>
    <row r="67" spans="1:61" ht="184.5" customHeight="1" x14ac:dyDescent="0.2">
      <c r="A67" s="85"/>
      <c r="B67" s="87"/>
      <c r="C67" s="44" t="s">
        <v>59</v>
      </c>
      <c r="D67" s="44">
        <v>2017</v>
      </c>
      <c r="E67" s="85"/>
      <c r="F67" s="44" t="str">
        <f t="shared" si="11"/>
        <v>Бюджет Криворізької міської територіальної громади</v>
      </c>
      <c r="G67" s="46">
        <v>1500</v>
      </c>
      <c r="H67" s="46">
        <v>0</v>
      </c>
      <c r="I67" s="46">
        <v>0</v>
      </c>
      <c r="J67" s="46">
        <v>0</v>
      </c>
      <c r="K67" s="46">
        <v>0</v>
      </c>
      <c r="L67" s="46">
        <v>0</v>
      </c>
      <c r="M67" s="46">
        <v>0</v>
      </c>
      <c r="N67" s="46">
        <v>0</v>
      </c>
      <c r="O67" s="46">
        <v>0</v>
      </c>
      <c r="P67" s="46">
        <v>0</v>
      </c>
      <c r="Q67" s="46">
        <f>G67+H67+I67+J67+K67+L67+M67</f>
        <v>1500</v>
      </c>
      <c r="R67" s="108"/>
    </row>
    <row r="68" spans="1:61" ht="264" customHeight="1" x14ac:dyDescent="0.2">
      <c r="A68" s="82"/>
      <c r="B68" s="81"/>
      <c r="C68" s="19" t="s">
        <v>60</v>
      </c>
      <c r="D68" s="29" t="s">
        <v>130</v>
      </c>
      <c r="E68" s="82"/>
      <c r="F68" s="29" t="str">
        <f t="shared" si="11"/>
        <v>Бюджет Криворізької міської територіальної громади</v>
      </c>
      <c r="G68" s="30">
        <f>1420+2450</f>
        <v>3870</v>
      </c>
      <c r="H68" s="30">
        <v>0</v>
      </c>
      <c r="I68" s="30">
        <v>0</v>
      </c>
      <c r="J68" s="30">
        <v>0</v>
      </c>
      <c r="K68" s="30">
        <v>2500</v>
      </c>
      <c r="L68" s="30">
        <f>5000+37000</f>
        <v>42000</v>
      </c>
      <c r="M68" s="30">
        <f>64800+10360</f>
        <v>75160</v>
      </c>
      <c r="N68" s="30">
        <v>0</v>
      </c>
      <c r="O68" s="30">
        <v>0</v>
      </c>
      <c r="P68" s="30">
        <v>0</v>
      </c>
      <c r="Q68" s="30">
        <f>G68+H68+I68+J68+K68+L68+M68+N68+O68+P68</f>
        <v>123530</v>
      </c>
      <c r="R68" s="104"/>
    </row>
    <row r="69" spans="1:61" ht="75" customHeight="1" x14ac:dyDescent="0.2">
      <c r="A69" s="82"/>
      <c r="B69" s="81"/>
      <c r="C69" s="82" t="s">
        <v>65</v>
      </c>
      <c r="D69" s="82" t="s">
        <v>132</v>
      </c>
      <c r="E69" s="82"/>
      <c r="F69" s="91" t="s">
        <v>148</v>
      </c>
      <c r="G69" s="96">
        <v>0</v>
      </c>
      <c r="H69" s="96">
        <v>18235</v>
      </c>
      <c r="I69" s="96">
        <v>12752.19</v>
      </c>
      <c r="J69" s="96">
        <v>0</v>
      </c>
      <c r="K69" s="96">
        <v>0</v>
      </c>
      <c r="L69" s="96">
        <v>0</v>
      </c>
      <c r="M69" s="79">
        <v>0</v>
      </c>
      <c r="N69" s="77">
        <v>0</v>
      </c>
      <c r="O69" s="77">
        <v>0</v>
      </c>
      <c r="P69" s="77">
        <v>0</v>
      </c>
      <c r="Q69" s="96">
        <f>G69+H69+I69+J69+K69+L69+M69</f>
        <v>30987.190000000002</v>
      </c>
      <c r="R69" s="104"/>
    </row>
    <row r="70" spans="1:61" ht="217.15" customHeight="1" x14ac:dyDescent="0.2">
      <c r="A70" s="82"/>
      <c r="B70" s="81"/>
      <c r="C70" s="82"/>
      <c r="D70" s="82"/>
      <c r="E70" s="82"/>
      <c r="F70" s="91"/>
      <c r="G70" s="96"/>
      <c r="H70" s="96"/>
      <c r="I70" s="96"/>
      <c r="J70" s="96"/>
      <c r="K70" s="96"/>
      <c r="L70" s="96"/>
      <c r="M70" s="79"/>
      <c r="N70" s="78"/>
      <c r="O70" s="78"/>
      <c r="P70" s="78"/>
      <c r="Q70" s="96"/>
      <c r="R70" s="104"/>
    </row>
    <row r="71" spans="1:61" ht="264" customHeight="1" x14ac:dyDescent="0.2">
      <c r="A71" s="82"/>
      <c r="B71" s="81"/>
      <c r="C71" s="51" t="s">
        <v>69</v>
      </c>
      <c r="D71" s="29" t="s">
        <v>128</v>
      </c>
      <c r="E71" s="82"/>
      <c r="F71" s="29" t="str">
        <f>F67</f>
        <v>Бюджет Криворізької міської територіальної громади</v>
      </c>
      <c r="G71" s="30">
        <v>0</v>
      </c>
      <c r="H71" s="30">
        <v>0</v>
      </c>
      <c r="I71" s="30">
        <v>10000</v>
      </c>
      <c r="J71" s="30">
        <v>0</v>
      </c>
      <c r="K71" s="30">
        <v>35000</v>
      </c>
      <c r="L71" s="30">
        <v>18000</v>
      </c>
      <c r="M71" s="30">
        <v>18000</v>
      </c>
      <c r="N71" s="30">
        <v>0</v>
      </c>
      <c r="O71" s="30">
        <v>0</v>
      </c>
      <c r="P71" s="30">
        <v>0</v>
      </c>
      <c r="Q71" s="30">
        <f>G71+H71+I71+J71+K71+L71+M71+N71+O71+P71</f>
        <v>81000</v>
      </c>
      <c r="R71" s="104"/>
    </row>
    <row r="72" spans="1:61" ht="262.89999999999998" customHeight="1" x14ac:dyDescent="0.2">
      <c r="A72" s="82"/>
      <c r="B72" s="81"/>
      <c r="C72" s="51" t="s">
        <v>99</v>
      </c>
      <c r="D72" s="29" t="s">
        <v>129</v>
      </c>
      <c r="E72" s="82"/>
      <c r="F72" s="29" t="str">
        <f>F68</f>
        <v>Бюджет Криворізької міської територіальної громади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10000</v>
      </c>
      <c r="M72" s="30">
        <v>10000</v>
      </c>
      <c r="N72" s="30">
        <v>0</v>
      </c>
      <c r="O72" s="30">
        <v>0</v>
      </c>
      <c r="P72" s="30">
        <v>0</v>
      </c>
      <c r="Q72" s="30">
        <f>G72+H72+I72+J72+K72+L72+M72</f>
        <v>20000</v>
      </c>
      <c r="R72" s="104"/>
    </row>
    <row r="73" spans="1:61" ht="111" customHeight="1" x14ac:dyDescent="0.2">
      <c r="A73" s="82"/>
      <c r="B73" s="81"/>
      <c r="C73" s="51" t="s">
        <v>98</v>
      </c>
      <c r="D73" s="29"/>
      <c r="E73" s="82"/>
      <c r="F73" s="29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104"/>
    </row>
    <row r="74" spans="1:61" ht="284.25" customHeight="1" x14ac:dyDescent="0.2">
      <c r="A74" s="82"/>
      <c r="B74" s="81"/>
      <c r="C74" s="51" t="s">
        <v>70</v>
      </c>
      <c r="D74" s="29" t="s">
        <v>81</v>
      </c>
      <c r="E74" s="82"/>
      <c r="F74" s="29" t="str">
        <f>F72</f>
        <v>Бюджет Криворізької міської територіальної громади</v>
      </c>
      <c r="G74" s="30">
        <v>0</v>
      </c>
      <c r="H74" s="30">
        <v>0</v>
      </c>
      <c r="I74" s="30">
        <v>0</v>
      </c>
      <c r="J74" s="30">
        <v>0</v>
      </c>
      <c r="K74" s="30">
        <v>20500</v>
      </c>
      <c r="L74" s="30">
        <v>27000</v>
      </c>
      <c r="M74" s="30">
        <v>0</v>
      </c>
      <c r="N74" s="30">
        <v>0</v>
      </c>
      <c r="O74" s="30">
        <v>0</v>
      </c>
      <c r="P74" s="30">
        <v>0</v>
      </c>
      <c r="Q74" s="30">
        <f>G74+H74+I74+J74+K74+L74+M74</f>
        <v>47500</v>
      </c>
      <c r="R74" s="104"/>
    </row>
    <row r="75" spans="1:61" ht="135" customHeight="1" x14ac:dyDescent="0.2">
      <c r="A75" s="82"/>
      <c r="B75" s="81"/>
      <c r="C75" s="19" t="s">
        <v>77</v>
      </c>
      <c r="D75" s="19" t="s">
        <v>129</v>
      </c>
      <c r="E75" s="82"/>
      <c r="F75" s="29" t="str">
        <f>F74</f>
        <v>Бюджет Криворізької міської територіальної громади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f>30000+18000</f>
        <v>48000</v>
      </c>
      <c r="M75" s="30">
        <f>100000</f>
        <v>100000</v>
      </c>
      <c r="N75" s="30">
        <v>0</v>
      </c>
      <c r="O75" s="30">
        <v>0</v>
      </c>
      <c r="P75" s="30">
        <v>0</v>
      </c>
      <c r="Q75" s="30">
        <f>G75+H75+I75+J75+K75+L75+M75+N75+O75+P75</f>
        <v>148000</v>
      </c>
      <c r="R75" s="104"/>
    </row>
    <row r="76" spans="1:61" ht="409.6" customHeight="1" x14ac:dyDescent="0.2">
      <c r="A76" s="82"/>
      <c r="B76" s="81"/>
      <c r="C76" s="82" t="s">
        <v>75</v>
      </c>
      <c r="D76" s="82" t="s">
        <v>129</v>
      </c>
      <c r="E76" s="82"/>
      <c r="F76" s="91" t="str">
        <f>F75</f>
        <v>Бюджет Криворізької міської територіальної громади</v>
      </c>
      <c r="G76" s="96">
        <v>0</v>
      </c>
      <c r="H76" s="96">
        <v>0</v>
      </c>
      <c r="I76" s="96">
        <v>0</v>
      </c>
      <c r="J76" s="96">
        <v>0</v>
      </c>
      <c r="K76" s="96">
        <v>0</v>
      </c>
      <c r="L76" s="96">
        <v>14860</v>
      </c>
      <c r="M76" s="96">
        <v>20000</v>
      </c>
      <c r="N76" s="105">
        <v>0</v>
      </c>
      <c r="O76" s="105">
        <v>0</v>
      </c>
      <c r="P76" s="105">
        <v>0</v>
      </c>
      <c r="Q76" s="96">
        <f>G76+H76+I76+J76+K76+L76+M76</f>
        <v>34860</v>
      </c>
      <c r="R76" s="104"/>
    </row>
    <row r="77" spans="1:61" ht="75" customHeight="1" x14ac:dyDescent="0.2">
      <c r="A77" s="82"/>
      <c r="B77" s="81"/>
      <c r="C77" s="82"/>
      <c r="D77" s="82"/>
      <c r="E77" s="82"/>
      <c r="F77" s="91"/>
      <c r="G77" s="96"/>
      <c r="H77" s="96"/>
      <c r="I77" s="96"/>
      <c r="J77" s="96"/>
      <c r="K77" s="96"/>
      <c r="L77" s="96"/>
      <c r="M77" s="96"/>
      <c r="N77" s="78"/>
      <c r="O77" s="78"/>
      <c r="P77" s="78"/>
      <c r="Q77" s="96"/>
      <c r="R77" s="104"/>
    </row>
    <row r="78" spans="1:61" ht="189.6" customHeight="1" x14ac:dyDescent="0.2">
      <c r="A78" s="82"/>
      <c r="B78" s="81"/>
      <c r="C78" s="19" t="s">
        <v>100</v>
      </c>
      <c r="D78" s="19">
        <v>2022</v>
      </c>
      <c r="E78" s="82"/>
      <c r="F78" s="29" t="str">
        <f>F76</f>
        <v>Бюджет Криворізької міської територіальної громади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40">
        <v>17600</v>
      </c>
      <c r="M78" s="30">
        <v>0</v>
      </c>
      <c r="N78" s="30">
        <v>0</v>
      </c>
      <c r="O78" s="30">
        <v>0</v>
      </c>
      <c r="P78" s="30">
        <v>0</v>
      </c>
      <c r="Q78" s="30">
        <f>G78+H78+I78+J78+K78+L78+M78</f>
        <v>17600</v>
      </c>
      <c r="R78" s="104"/>
    </row>
    <row r="79" spans="1:61" ht="179.25" customHeight="1" x14ac:dyDescent="0.2">
      <c r="A79" s="82"/>
      <c r="B79" s="81"/>
      <c r="C79" s="19" t="s">
        <v>101</v>
      </c>
      <c r="D79" s="19"/>
      <c r="E79" s="82"/>
      <c r="F79" s="29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104"/>
    </row>
    <row r="80" spans="1:61" ht="409.6" customHeight="1" x14ac:dyDescent="0.2">
      <c r="A80" s="82"/>
      <c r="B80" s="81"/>
      <c r="C80" s="19" t="s">
        <v>109</v>
      </c>
      <c r="D80" s="29" t="s">
        <v>133</v>
      </c>
      <c r="E80" s="82"/>
      <c r="F80" s="52" t="s">
        <v>104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300000</v>
      </c>
      <c r="N80" s="75">
        <v>300000</v>
      </c>
      <c r="O80" s="30">
        <v>0</v>
      </c>
      <c r="P80" s="30">
        <v>0</v>
      </c>
      <c r="Q80" s="30">
        <f>M80</f>
        <v>300000</v>
      </c>
      <c r="R80" s="104"/>
    </row>
    <row r="81" spans="1:20" s="22" customFormat="1" ht="150" customHeight="1" x14ac:dyDescent="0.2">
      <c r="A81" s="82"/>
      <c r="B81" s="81"/>
      <c r="C81" s="19" t="s">
        <v>84</v>
      </c>
      <c r="D81" s="29" t="s">
        <v>128</v>
      </c>
      <c r="E81" s="82" t="s">
        <v>149</v>
      </c>
      <c r="F81" s="29" t="str">
        <f>F72</f>
        <v>Бюджет Криворізької міської територіальної громади</v>
      </c>
      <c r="G81" s="30">
        <v>30000</v>
      </c>
      <c r="H81" s="30">
        <v>30000</v>
      </c>
      <c r="I81" s="30">
        <v>30000</v>
      </c>
      <c r="J81" s="30">
        <v>0</v>
      </c>
      <c r="K81" s="30">
        <v>0</v>
      </c>
      <c r="L81" s="30">
        <f>90000+12000+28000+8000+15000</f>
        <v>153000</v>
      </c>
      <c r="M81" s="30">
        <f>80000+50000</f>
        <v>130000</v>
      </c>
      <c r="N81" s="30">
        <v>0</v>
      </c>
      <c r="O81" s="30">
        <v>0</v>
      </c>
      <c r="P81" s="30">
        <v>0</v>
      </c>
      <c r="Q81" s="30">
        <f>G81+H81+I81+J81+K81+L81+M81+N81+O81+P81</f>
        <v>373000</v>
      </c>
      <c r="R81" s="82" t="s">
        <v>71</v>
      </c>
      <c r="S81" s="9"/>
      <c r="T81" s="9"/>
    </row>
    <row r="82" spans="1:20" ht="141.75" customHeight="1" x14ac:dyDescent="0.2">
      <c r="A82" s="82"/>
      <c r="B82" s="81"/>
      <c r="C82" s="19" t="s">
        <v>85</v>
      </c>
      <c r="D82" s="29" t="s">
        <v>128</v>
      </c>
      <c r="E82" s="82"/>
      <c r="F82" s="29" t="str">
        <f>F72</f>
        <v>Бюджет Криворізької міської територіальної громади</v>
      </c>
      <c r="G82" s="30">
        <v>2000</v>
      </c>
      <c r="H82" s="30">
        <v>2000</v>
      </c>
      <c r="I82" s="30">
        <v>2000</v>
      </c>
      <c r="J82" s="30">
        <v>1000</v>
      </c>
      <c r="K82" s="30">
        <f>J82*1.05</f>
        <v>1050</v>
      </c>
      <c r="L82" s="30">
        <f>K82*1.05</f>
        <v>1102.5</v>
      </c>
      <c r="M82" s="30">
        <v>500</v>
      </c>
      <c r="N82" s="30">
        <v>600</v>
      </c>
      <c r="O82" s="30">
        <v>700</v>
      </c>
      <c r="P82" s="30">
        <v>700</v>
      </c>
      <c r="Q82" s="30">
        <f>G82+H82+I82+J82+K82+L82+M82+N82+O82+P82</f>
        <v>11652.5</v>
      </c>
      <c r="R82" s="82"/>
    </row>
    <row r="83" spans="1:20" ht="132.6" customHeight="1" x14ac:dyDescent="0.2">
      <c r="A83" s="82"/>
      <c r="B83" s="81"/>
      <c r="C83" s="19" t="s">
        <v>86</v>
      </c>
      <c r="D83" s="29" t="s">
        <v>80</v>
      </c>
      <c r="E83" s="82"/>
      <c r="F83" s="29" t="str">
        <f>F82</f>
        <v>Бюджет Криворізької міської територіальної громади</v>
      </c>
      <c r="G83" s="30">
        <v>14658.87</v>
      </c>
      <c r="H83" s="30">
        <v>37280.589999999997</v>
      </c>
      <c r="I83" s="30">
        <v>20963.5</v>
      </c>
      <c r="J83" s="30">
        <v>0</v>
      </c>
      <c r="K83" s="30">
        <v>0</v>
      </c>
      <c r="L83" s="30">
        <v>0</v>
      </c>
      <c r="M83" s="30">
        <v>0</v>
      </c>
      <c r="N83" s="30">
        <v>0</v>
      </c>
      <c r="O83" s="30">
        <v>0</v>
      </c>
      <c r="P83" s="30">
        <v>0</v>
      </c>
      <c r="Q83" s="30">
        <f t="shared" ref="Q83:Q89" si="15">G83+H83+I83+J83+K83+L83+M83</f>
        <v>72902.959999999992</v>
      </c>
      <c r="R83" s="82"/>
    </row>
    <row r="84" spans="1:20" ht="212.45" customHeight="1" x14ac:dyDescent="0.2">
      <c r="A84" s="82"/>
      <c r="B84" s="81"/>
      <c r="C84" s="19" t="s">
        <v>87</v>
      </c>
      <c r="D84" s="29" t="s">
        <v>128</v>
      </c>
      <c r="E84" s="82"/>
      <c r="F84" s="29" t="str">
        <f>F83</f>
        <v>Бюджет Криворізької міської територіальної громади</v>
      </c>
      <c r="G84" s="30">
        <v>62408.800000000003</v>
      </c>
      <c r="H84" s="30">
        <v>0</v>
      </c>
      <c r="I84" s="30">
        <v>6476</v>
      </c>
      <c r="J84" s="30">
        <f>7026.77+1000+1000</f>
        <v>9026.77</v>
      </c>
      <c r="K84" s="30">
        <v>15000</v>
      </c>
      <c r="L84" s="30">
        <v>20000</v>
      </c>
      <c r="M84" s="30">
        <v>20000</v>
      </c>
      <c r="N84" s="30">
        <v>0</v>
      </c>
      <c r="O84" s="30">
        <v>0</v>
      </c>
      <c r="P84" s="30">
        <v>0</v>
      </c>
      <c r="Q84" s="30">
        <f t="shared" si="15"/>
        <v>132911.57</v>
      </c>
      <c r="R84" s="82"/>
    </row>
    <row r="85" spans="1:20" ht="358.5" customHeight="1" x14ac:dyDescent="0.2">
      <c r="A85" s="82"/>
      <c r="B85" s="81"/>
      <c r="C85" s="19" t="s">
        <v>88</v>
      </c>
      <c r="D85" s="29" t="s">
        <v>128</v>
      </c>
      <c r="E85" s="82"/>
      <c r="F85" s="29" t="str">
        <f>F84</f>
        <v>Бюджет Криворізької міської територіальної громади</v>
      </c>
      <c r="G85" s="30">
        <v>10520</v>
      </c>
      <c r="H85" s="30">
        <v>13000</v>
      </c>
      <c r="I85" s="30">
        <v>17000</v>
      </c>
      <c r="J85" s="53">
        <f>3000+267</f>
        <v>3267</v>
      </c>
      <c r="K85" s="30">
        <f>J85*1.05</f>
        <v>3430.3500000000004</v>
      </c>
      <c r="L85" s="30">
        <v>5000</v>
      </c>
      <c r="M85" s="30">
        <v>5000</v>
      </c>
      <c r="N85" s="30">
        <v>400</v>
      </c>
      <c r="O85" s="30">
        <v>0</v>
      </c>
      <c r="P85" s="30">
        <v>0</v>
      </c>
      <c r="Q85" s="30">
        <f>G85+H85+I85+J85+K85+L85+M85+N85+O85+P85</f>
        <v>57617.35</v>
      </c>
      <c r="R85" s="82"/>
    </row>
    <row r="86" spans="1:20" ht="268.5" customHeight="1" x14ac:dyDescent="0.2">
      <c r="A86" s="82"/>
      <c r="B86" s="81"/>
      <c r="C86" s="19" t="s">
        <v>161</v>
      </c>
      <c r="D86" s="29" t="s">
        <v>128</v>
      </c>
      <c r="E86" s="82"/>
      <c r="F86" s="29" t="s">
        <v>53</v>
      </c>
      <c r="G86" s="30">
        <v>12398.84</v>
      </c>
      <c r="H86" s="30">
        <v>0</v>
      </c>
      <c r="I86" s="30">
        <v>0</v>
      </c>
      <c r="J86" s="30">
        <v>0</v>
      </c>
      <c r="K86" s="30">
        <v>0</v>
      </c>
      <c r="L86" s="30">
        <f>10000+3000+52000</f>
        <v>65000</v>
      </c>
      <c r="M86" s="30">
        <f>48965+37800+1980</f>
        <v>88745</v>
      </c>
      <c r="N86" s="30">
        <v>15000</v>
      </c>
      <c r="O86" s="30">
        <v>0</v>
      </c>
      <c r="P86" s="30">
        <v>0</v>
      </c>
      <c r="Q86" s="30">
        <f>G86+H86+I86+J86+K86+L86+M86+N86+O86+P86</f>
        <v>181143.84</v>
      </c>
      <c r="R86" s="82"/>
    </row>
    <row r="87" spans="1:20" ht="193.5" customHeight="1" x14ac:dyDescent="0.2">
      <c r="A87" s="82"/>
      <c r="B87" s="81"/>
      <c r="C87" s="19" t="s">
        <v>89</v>
      </c>
      <c r="D87" s="29">
        <v>2017</v>
      </c>
      <c r="E87" s="82"/>
      <c r="F87" s="29" t="s">
        <v>47</v>
      </c>
      <c r="G87" s="30">
        <v>2340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0</v>
      </c>
      <c r="N87" s="30">
        <v>0</v>
      </c>
      <c r="O87" s="30">
        <v>0</v>
      </c>
      <c r="P87" s="30">
        <v>0</v>
      </c>
      <c r="Q87" s="30">
        <f t="shared" si="15"/>
        <v>2340</v>
      </c>
      <c r="R87" s="82"/>
    </row>
    <row r="88" spans="1:20" ht="117" customHeight="1" x14ac:dyDescent="0.2">
      <c r="A88" s="82"/>
      <c r="B88" s="81"/>
      <c r="C88" s="19" t="s">
        <v>90</v>
      </c>
      <c r="D88" s="29" t="s">
        <v>134</v>
      </c>
      <c r="E88" s="82"/>
      <c r="F88" s="29" t="str">
        <f>F86</f>
        <v xml:space="preserve">Бюджет Криво-різької міської територіальної громади </v>
      </c>
      <c r="G88" s="30">
        <v>0</v>
      </c>
      <c r="H88" s="30">
        <v>0</v>
      </c>
      <c r="I88" s="30">
        <v>0</v>
      </c>
      <c r="J88" s="30">
        <v>1000</v>
      </c>
      <c r="K88" s="30">
        <f>J88*1.05</f>
        <v>1050</v>
      </c>
      <c r="L88" s="30">
        <f>K88*1.05</f>
        <v>1102.5</v>
      </c>
      <c r="M88" s="30">
        <v>550</v>
      </c>
      <c r="N88" s="30">
        <v>1200</v>
      </c>
      <c r="O88" s="30">
        <v>1500</v>
      </c>
      <c r="P88" s="30">
        <v>1500</v>
      </c>
      <c r="Q88" s="30">
        <f>G88+H88+I88+J88+K88+L88+M88+N88+O88+P88</f>
        <v>7902.5</v>
      </c>
      <c r="R88" s="82"/>
    </row>
    <row r="89" spans="1:20" ht="365.45" customHeight="1" x14ac:dyDescent="0.2">
      <c r="A89" s="82"/>
      <c r="B89" s="81"/>
      <c r="C89" s="19" t="s">
        <v>91</v>
      </c>
      <c r="D89" s="29" t="s">
        <v>133</v>
      </c>
      <c r="E89" s="82"/>
      <c r="F89" s="29" t="s">
        <v>47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83000</v>
      </c>
      <c r="M89" s="30">
        <v>0</v>
      </c>
      <c r="N89" s="30">
        <v>0</v>
      </c>
      <c r="O89" s="30">
        <v>0</v>
      </c>
      <c r="P89" s="30">
        <v>0</v>
      </c>
      <c r="Q89" s="30">
        <f t="shared" si="15"/>
        <v>83000</v>
      </c>
      <c r="R89" s="82"/>
    </row>
    <row r="90" spans="1:20" ht="365.45" customHeight="1" x14ac:dyDescent="0.2">
      <c r="A90" s="83"/>
      <c r="B90" s="88"/>
      <c r="C90" s="83" t="s">
        <v>123</v>
      </c>
      <c r="D90" s="83" t="s">
        <v>133</v>
      </c>
      <c r="E90" s="83" t="s">
        <v>125</v>
      </c>
      <c r="F90" s="83" t="s">
        <v>124</v>
      </c>
      <c r="G90" s="105">
        <v>0</v>
      </c>
      <c r="H90" s="105">
        <v>0</v>
      </c>
      <c r="I90" s="105">
        <v>0</v>
      </c>
      <c r="J90" s="105">
        <v>0</v>
      </c>
      <c r="K90" s="105">
        <v>0</v>
      </c>
      <c r="L90" s="105">
        <v>0</v>
      </c>
      <c r="M90" s="105">
        <v>100000</v>
      </c>
      <c r="N90" s="105">
        <v>0</v>
      </c>
      <c r="O90" s="105">
        <v>0</v>
      </c>
      <c r="P90" s="105">
        <v>0</v>
      </c>
      <c r="Q90" s="105">
        <v>100000</v>
      </c>
      <c r="R90" s="83" t="s">
        <v>126</v>
      </c>
    </row>
    <row r="91" spans="1:20" ht="108.6" customHeight="1" x14ac:dyDescent="0.2">
      <c r="A91" s="84"/>
      <c r="B91" s="86"/>
      <c r="C91" s="84"/>
      <c r="D91" s="84"/>
      <c r="E91" s="84"/>
      <c r="F91" s="85"/>
      <c r="G91" s="107"/>
      <c r="H91" s="107"/>
      <c r="I91" s="107"/>
      <c r="J91" s="107"/>
      <c r="K91" s="107"/>
      <c r="L91" s="107"/>
      <c r="M91" s="107"/>
      <c r="N91" s="78"/>
      <c r="O91" s="78"/>
      <c r="P91" s="78"/>
      <c r="Q91" s="107"/>
      <c r="R91" s="84"/>
    </row>
    <row r="92" spans="1:20" s="21" customFormat="1" ht="93.6" customHeight="1" x14ac:dyDescent="0.2">
      <c r="A92" s="84"/>
      <c r="B92" s="86"/>
      <c r="C92" s="84"/>
      <c r="D92" s="84"/>
      <c r="E92" s="84"/>
      <c r="F92" s="101" t="s">
        <v>142</v>
      </c>
      <c r="G92" s="105">
        <v>0</v>
      </c>
      <c r="H92" s="105">
        <v>0</v>
      </c>
      <c r="I92" s="105">
        <v>0</v>
      </c>
      <c r="J92" s="105">
        <v>0</v>
      </c>
      <c r="K92" s="105">
        <v>0</v>
      </c>
      <c r="L92" s="105">
        <v>0</v>
      </c>
      <c r="M92" s="105">
        <v>80900</v>
      </c>
      <c r="N92" s="54">
        <v>0</v>
      </c>
      <c r="O92" s="54">
        <v>0</v>
      </c>
      <c r="P92" s="54">
        <v>0</v>
      </c>
      <c r="Q92" s="105">
        <f>M92</f>
        <v>80900</v>
      </c>
      <c r="R92" s="84"/>
      <c r="S92" s="9"/>
      <c r="T92" s="9"/>
    </row>
    <row r="93" spans="1:20" ht="33" customHeight="1" x14ac:dyDescent="0.2">
      <c r="A93" s="85"/>
      <c r="B93" s="87"/>
      <c r="C93" s="85"/>
      <c r="D93" s="85"/>
      <c r="E93" s="85"/>
      <c r="F93" s="110"/>
      <c r="G93" s="107"/>
      <c r="H93" s="107"/>
      <c r="I93" s="107"/>
      <c r="J93" s="107"/>
      <c r="K93" s="107"/>
      <c r="L93" s="107"/>
      <c r="M93" s="107"/>
      <c r="N93" s="46"/>
      <c r="O93" s="46"/>
      <c r="P93" s="46"/>
      <c r="Q93" s="107"/>
      <c r="R93" s="85"/>
    </row>
    <row r="94" spans="1:20" ht="119.25" customHeight="1" x14ac:dyDescent="0.2">
      <c r="A94" s="81" t="s">
        <v>6</v>
      </c>
      <c r="B94" s="81"/>
      <c r="C94" s="81"/>
      <c r="D94" s="81"/>
      <c r="E94" s="81"/>
      <c r="F94" s="29" t="str">
        <f>F88</f>
        <v xml:space="preserve">Бюджет Криво-різької міської територіальної громади </v>
      </c>
      <c r="G94" s="40">
        <f t="shared" ref="G94:N94" si="16">SUM(G61:G89)-G80+G92</f>
        <v>163196.50999999998</v>
      </c>
      <c r="H94" s="40">
        <f t="shared" si="16"/>
        <v>191515.59</v>
      </c>
      <c r="I94" s="40">
        <f t="shared" si="16"/>
        <v>173357.98</v>
      </c>
      <c r="J94" s="40">
        <f t="shared" si="16"/>
        <v>51293.770000000004</v>
      </c>
      <c r="K94" s="40">
        <f t="shared" si="16"/>
        <v>136530.35</v>
      </c>
      <c r="L94" s="40">
        <f t="shared" si="16"/>
        <v>583665</v>
      </c>
      <c r="M94" s="40">
        <f t="shared" si="16"/>
        <v>551855</v>
      </c>
      <c r="N94" s="40">
        <f t="shared" si="16"/>
        <v>17200</v>
      </c>
      <c r="O94" s="40">
        <f t="shared" ref="O94:P94" si="17">SUM(O61:O89)-O80+O92</f>
        <v>2200</v>
      </c>
      <c r="P94" s="40">
        <f t="shared" si="17"/>
        <v>2200</v>
      </c>
      <c r="Q94" s="40">
        <f>SUM(G94:P94)</f>
        <v>1873014.2</v>
      </c>
      <c r="T94" s="55">
        <f>SUM(G61:P89)-Q80+Q92</f>
        <v>2173014.2000000002</v>
      </c>
    </row>
    <row r="95" spans="1:20" ht="409.6" customHeight="1" x14ac:dyDescent="0.2">
      <c r="A95" s="81"/>
      <c r="B95" s="81"/>
      <c r="C95" s="81"/>
      <c r="D95" s="81"/>
      <c r="E95" s="81"/>
      <c r="F95" s="56" t="s">
        <v>159</v>
      </c>
      <c r="G95" s="40">
        <v>0</v>
      </c>
      <c r="H95" s="40">
        <v>0</v>
      </c>
      <c r="I95" s="40">
        <v>0</v>
      </c>
      <c r="J95" s="40">
        <v>0</v>
      </c>
      <c r="K95" s="40">
        <v>0</v>
      </c>
      <c r="L95" s="40">
        <v>0</v>
      </c>
      <c r="M95" s="40">
        <f>M80</f>
        <v>300000</v>
      </c>
      <c r="N95" s="40">
        <v>0</v>
      </c>
      <c r="O95" s="40">
        <v>0</v>
      </c>
      <c r="P95" s="40">
        <v>0</v>
      </c>
      <c r="Q95" s="40">
        <f>M95</f>
        <v>300000</v>
      </c>
      <c r="R95" s="57"/>
    </row>
    <row r="96" spans="1:20" ht="409.6" customHeight="1" x14ac:dyDescent="0.2">
      <c r="A96" s="81"/>
      <c r="B96" s="81"/>
      <c r="C96" s="81"/>
      <c r="D96" s="81"/>
      <c r="E96" s="81"/>
      <c r="F96" s="82" t="s">
        <v>124</v>
      </c>
      <c r="G96" s="77">
        <f>G90</f>
        <v>0</v>
      </c>
      <c r="H96" s="77">
        <f t="shared" ref="H96:Q96" si="18">H90</f>
        <v>0</v>
      </c>
      <c r="I96" s="77">
        <f t="shared" si="18"/>
        <v>0</v>
      </c>
      <c r="J96" s="77">
        <f t="shared" si="18"/>
        <v>0</v>
      </c>
      <c r="K96" s="77">
        <f t="shared" si="18"/>
        <v>0</v>
      </c>
      <c r="L96" s="77">
        <f t="shared" si="18"/>
        <v>0</v>
      </c>
      <c r="M96" s="77">
        <f t="shared" si="18"/>
        <v>100000</v>
      </c>
      <c r="N96" s="77">
        <v>0</v>
      </c>
      <c r="O96" s="77">
        <v>0</v>
      </c>
      <c r="P96" s="77">
        <v>0</v>
      </c>
      <c r="Q96" s="77">
        <f t="shared" si="18"/>
        <v>100000</v>
      </c>
      <c r="R96" s="115"/>
    </row>
    <row r="97" spans="1:61" ht="66" customHeight="1" x14ac:dyDescent="0.2">
      <c r="A97" s="81"/>
      <c r="B97" s="81"/>
      <c r="C97" s="81"/>
      <c r="D97" s="81"/>
      <c r="E97" s="81"/>
      <c r="F97" s="82"/>
      <c r="G97" s="80"/>
      <c r="H97" s="80"/>
      <c r="I97" s="80"/>
      <c r="J97" s="80"/>
      <c r="K97" s="80"/>
      <c r="L97" s="80"/>
      <c r="M97" s="80"/>
      <c r="N97" s="78"/>
      <c r="O97" s="78"/>
      <c r="P97" s="78"/>
      <c r="Q97" s="80"/>
      <c r="R97" s="116"/>
    </row>
    <row r="98" spans="1:61" ht="380.45" customHeight="1" x14ac:dyDescent="0.2">
      <c r="A98" s="86">
        <v>5</v>
      </c>
      <c r="B98" s="86" t="s">
        <v>44</v>
      </c>
      <c r="C98" s="58" t="s">
        <v>20</v>
      </c>
      <c r="D98" s="44">
        <v>2017</v>
      </c>
      <c r="E98" s="84" t="s">
        <v>160</v>
      </c>
      <c r="F98" s="44" t="str">
        <f>F94</f>
        <v xml:space="preserve">Бюджет Криво-різької міської територіальної громади </v>
      </c>
      <c r="G98" s="46">
        <f>300-125.1</f>
        <v>174.9</v>
      </c>
      <c r="H98" s="46">
        <v>0</v>
      </c>
      <c r="I98" s="46">
        <v>0</v>
      </c>
      <c r="J98" s="46">
        <v>0</v>
      </c>
      <c r="K98" s="46">
        <v>0</v>
      </c>
      <c r="L98" s="46">
        <v>0</v>
      </c>
      <c r="M98" s="46">
        <v>0</v>
      </c>
      <c r="N98" s="46">
        <v>0</v>
      </c>
      <c r="O98" s="46">
        <v>0</v>
      </c>
      <c r="P98" s="46">
        <v>0</v>
      </c>
      <c r="Q98" s="46">
        <f>SUM(G98:P98)</f>
        <v>174.9</v>
      </c>
      <c r="R98" s="84" t="s">
        <v>45</v>
      </c>
    </row>
    <row r="99" spans="1:61" ht="230.45" customHeight="1" x14ac:dyDescent="0.2">
      <c r="A99" s="86"/>
      <c r="B99" s="86"/>
      <c r="C99" s="83" t="s">
        <v>38</v>
      </c>
      <c r="D99" s="101" t="s">
        <v>15</v>
      </c>
      <c r="E99" s="84"/>
      <c r="F99" s="101" t="str">
        <f>F98</f>
        <v xml:space="preserve">Бюджет Криво-різької міської територіальної громади </v>
      </c>
      <c r="G99" s="105">
        <f>500-156.55</f>
        <v>343.45</v>
      </c>
      <c r="H99" s="105">
        <f>500-343.45+125.1</f>
        <v>281.64999999999998</v>
      </c>
      <c r="I99" s="105">
        <v>0</v>
      </c>
      <c r="J99" s="105">
        <v>0</v>
      </c>
      <c r="K99" s="105">
        <v>0</v>
      </c>
      <c r="L99" s="105">
        <v>0</v>
      </c>
      <c r="M99" s="105">
        <v>0</v>
      </c>
      <c r="N99" s="105">
        <v>0</v>
      </c>
      <c r="O99" s="105">
        <v>0</v>
      </c>
      <c r="P99" s="105">
        <v>0</v>
      </c>
      <c r="Q99" s="105">
        <f>G99+H99+I99+J99+K99+L99+M99</f>
        <v>625.09999999999991</v>
      </c>
      <c r="R99" s="84"/>
    </row>
    <row r="100" spans="1:61" ht="10.9" hidden="1" customHeight="1" x14ac:dyDescent="0.2">
      <c r="A100" s="86"/>
      <c r="B100" s="86"/>
      <c r="C100" s="84"/>
      <c r="D100" s="109"/>
      <c r="E100" s="84"/>
      <c r="F100" s="109"/>
      <c r="G100" s="106"/>
      <c r="H100" s="106"/>
      <c r="I100" s="106"/>
      <c r="J100" s="106"/>
      <c r="K100" s="106"/>
      <c r="L100" s="106"/>
      <c r="M100" s="106"/>
      <c r="N100" s="117"/>
      <c r="O100" s="117"/>
      <c r="P100" s="117"/>
      <c r="Q100" s="106"/>
      <c r="R100" s="84"/>
    </row>
    <row r="101" spans="1:61" ht="55.5" customHeight="1" x14ac:dyDescent="0.2">
      <c r="A101" s="87"/>
      <c r="B101" s="87"/>
      <c r="C101" s="85"/>
      <c r="D101" s="110"/>
      <c r="E101" s="85"/>
      <c r="F101" s="110"/>
      <c r="G101" s="107"/>
      <c r="H101" s="107"/>
      <c r="I101" s="107"/>
      <c r="J101" s="107"/>
      <c r="K101" s="107"/>
      <c r="L101" s="107"/>
      <c r="M101" s="107"/>
      <c r="N101" s="78"/>
      <c r="O101" s="78"/>
      <c r="P101" s="78"/>
      <c r="Q101" s="107"/>
      <c r="R101" s="85"/>
    </row>
    <row r="102" spans="1:61" ht="104.45" customHeight="1" x14ac:dyDescent="0.2">
      <c r="A102" s="81" t="s">
        <v>6</v>
      </c>
      <c r="B102" s="81"/>
      <c r="C102" s="81"/>
      <c r="D102" s="81"/>
      <c r="E102" s="81"/>
      <c r="F102" s="19" t="str">
        <f>F99</f>
        <v xml:space="preserve">Бюджет Криво-різької міської територіальної громади </v>
      </c>
      <c r="G102" s="40">
        <f t="shared" ref="G102:L102" si="19">G98+G99</f>
        <v>518.35</v>
      </c>
      <c r="H102" s="40">
        <f t="shared" si="19"/>
        <v>281.64999999999998</v>
      </c>
      <c r="I102" s="40">
        <f t="shared" si="19"/>
        <v>0</v>
      </c>
      <c r="J102" s="40">
        <f t="shared" si="19"/>
        <v>0</v>
      </c>
      <c r="K102" s="40">
        <f t="shared" si="19"/>
        <v>0</v>
      </c>
      <c r="L102" s="40">
        <f t="shared" si="19"/>
        <v>0</v>
      </c>
      <c r="M102" s="40">
        <f>M99+M98</f>
        <v>0</v>
      </c>
      <c r="N102" s="40">
        <v>0</v>
      </c>
      <c r="O102" s="40">
        <v>0</v>
      </c>
      <c r="P102" s="40">
        <v>0</v>
      </c>
      <c r="Q102" s="40">
        <f>SUM(G102:M102)</f>
        <v>800</v>
      </c>
      <c r="R102" s="59"/>
    </row>
    <row r="103" spans="1:61" ht="161.44999999999999" customHeight="1" x14ac:dyDescent="0.2">
      <c r="A103" s="82">
        <v>6</v>
      </c>
      <c r="B103" s="81" t="s">
        <v>72</v>
      </c>
      <c r="C103" s="82" t="s">
        <v>73</v>
      </c>
      <c r="D103" s="82" t="s">
        <v>80</v>
      </c>
      <c r="E103" s="82" t="s">
        <v>150</v>
      </c>
      <c r="F103" s="91" t="str">
        <f>F102</f>
        <v xml:space="preserve">Бюджет Криво-різької міської територіальної громади </v>
      </c>
      <c r="G103" s="96">
        <v>1000</v>
      </c>
      <c r="H103" s="96">
        <v>1000</v>
      </c>
      <c r="I103" s="96">
        <v>1000</v>
      </c>
      <c r="J103" s="96">
        <v>0</v>
      </c>
      <c r="K103" s="96">
        <v>0</v>
      </c>
      <c r="L103" s="96">
        <v>0</v>
      </c>
      <c r="M103" s="96">
        <v>0</v>
      </c>
      <c r="N103" s="105">
        <v>0</v>
      </c>
      <c r="O103" s="105">
        <v>0</v>
      </c>
      <c r="P103" s="105">
        <v>0</v>
      </c>
      <c r="Q103" s="96">
        <f>SUM(G103:M103)</f>
        <v>3000</v>
      </c>
      <c r="R103" s="104" t="s">
        <v>74</v>
      </c>
    </row>
    <row r="104" spans="1:61" ht="51.6" customHeight="1" x14ac:dyDescent="0.2">
      <c r="A104" s="82"/>
      <c r="B104" s="81"/>
      <c r="C104" s="82"/>
      <c r="D104" s="82"/>
      <c r="E104" s="82"/>
      <c r="F104" s="91"/>
      <c r="G104" s="96"/>
      <c r="H104" s="96"/>
      <c r="I104" s="96"/>
      <c r="J104" s="96"/>
      <c r="K104" s="96"/>
      <c r="L104" s="96"/>
      <c r="M104" s="96"/>
      <c r="N104" s="78"/>
      <c r="O104" s="78"/>
      <c r="P104" s="78"/>
      <c r="Q104" s="96"/>
      <c r="R104" s="104"/>
    </row>
    <row r="105" spans="1:61" ht="211.5" customHeight="1" x14ac:dyDescent="0.2">
      <c r="A105" s="82"/>
      <c r="B105" s="81"/>
      <c r="C105" s="19" t="s">
        <v>64</v>
      </c>
      <c r="D105" s="82" t="s">
        <v>22</v>
      </c>
      <c r="E105" s="82"/>
      <c r="F105" s="29" t="str">
        <f>F103</f>
        <v xml:space="preserve">Бюджет Криво-різької міської територіальної громади </v>
      </c>
      <c r="G105" s="30">
        <v>100</v>
      </c>
      <c r="H105" s="30">
        <v>0</v>
      </c>
      <c r="I105" s="30">
        <v>100</v>
      </c>
      <c r="J105" s="30">
        <v>69</v>
      </c>
      <c r="K105" s="30">
        <v>0</v>
      </c>
      <c r="L105" s="30">
        <v>0</v>
      </c>
      <c r="M105" s="30">
        <v>0</v>
      </c>
      <c r="N105" s="30">
        <v>0</v>
      </c>
      <c r="O105" s="30">
        <v>0</v>
      </c>
      <c r="P105" s="30">
        <v>0</v>
      </c>
      <c r="Q105" s="30">
        <f>G105+H105+I105+J105+K105+L105+M105</f>
        <v>269</v>
      </c>
      <c r="R105" s="104"/>
    </row>
    <row r="106" spans="1:61" ht="131.44999999999999" customHeight="1" x14ac:dyDescent="0.2">
      <c r="A106" s="82"/>
      <c r="B106" s="81"/>
      <c r="C106" s="19" t="s">
        <v>63</v>
      </c>
      <c r="D106" s="82"/>
      <c r="E106" s="82"/>
      <c r="F106" s="19" t="str">
        <f t="shared" ref="F106" si="20">F105</f>
        <v xml:space="preserve">Бюджет Криво-різької міської територіальної громади </v>
      </c>
      <c r="G106" s="30">
        <v>0</v>
      </c>
      <c r="H106" s="30">
        <v>0</v>
      </c>
      <c r="I106" s="30">
        <v>3000</v>
      </c>
      <c r="J106" s="30">
        <f>414</f>
        <v>414</v>
      </c>
      <c r="K106" s="30">
        <v>0</v>
      </c>
      <c r="L106" s="30">
        <v>0</v>
      </c>
      <c r="M106" s="30">
        <v>0</v>
      </c>
      <c r="N106" s="30">
        <v>0</v>
      </c>
      <c r="O106" s="30">
        <v>0</v>
      </c>
      <c r="P106" s="30">
        <v>0</v>
      </c>
      <c r="Q106" s="30">
        <f>G106+H106+I106+J106+K106+L106+M106</f>
        <v>3414</v>
      </c>
      <c r="R106" s="104"/>
    </row>
    <row r="107" spans="1:61" ht="131.44999999999999" customHeight="1" x14ac:dyDescent="0.2">
      <c r="A107" s="82"/>
      <c r="B107" s="81"/>
      <c r="C107" s="19" t="s">
        <v>36</v>
      </c>
      <c r="D107" s="19" t="s">
        <v>82</v>
      </c>
      <c r="E107" s="82"/>
      <c r="F107" s="19" t="str">
        <f>F105</f>
        <v xml:space="preserve">Бюджет Криво-різької міської територіальної громади </v>
      </c>
      <c r="G107" s="30">
        <v>0</v>
      </c>
      <c r="H107" s="30">
        <v>0</v>
      </c>
      <c r="I107" s="30">
        <v>0</v>
      </c>
      <c r="J107" s="30">
        <v>1000</v>
      </c>
      <c r="K107" s="30">
        <f>1980</f>
        <v>1980</v>
      </c>
      <c r="L107" s="30">
        <v>0</v>
      </c>
      <c r="M107" s="30">
        <v>0</v>
      </c>
      <c r="N107" s="30">
        <v>0</v>
      </c>
      <c r="O107" s="30">
        <v>0</v>
      </c>
      <c r="P107" s="30">
        <v>0</v>
      </c>
      <c r="Q107" s="30">
        <f>G107+H107+I107+J107+K107+L107+M107</f>
        <v>2980</v>
      </c>
      <c r="R107" s="104"/>
    </row>
    <row r="108" spans="1:61" ht="266.25" customHeight="1" x14ac:dyDescent="0.2">
      <c r="A108" s="82"/>
      <c r="B108" s="81"/>
      <c r="C108" s="51" t="s">
        <v>110</v>
      </c>
      <c r="D108" s="19" t="s">
        <v>133</v>
      </c>
      <c r="E108" s="82"/>
      <c r="F108" s="19" t="s">
        <v>156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f>4700</f>
        <v>4700</v>
      </c>
      <c r="N108" s="30">
        <v>0</v>
      </c>
      <c r="O108" s="30">
        <v>0</v>
      </c>
      <c r="P108" s="30">
        <v>0</v>
      </c>
      <c r="Q108" s="30">
        <f>G108+H108+I108+J108+K108+L108+M108</f>
        <v>4700</v>
      </c>
      <c r="R108" s="104"/>
    </row>
    <row r="109" spans="1:61" ht="131.25" customHeight="1" x14ac:dyDescent="0.2">
      <c r="A109" s="81" t="s">
        <v>6</v>
      </c>
      <c r="B109" s="81"/>
      <c r="C109" s="81"/>
      <c r="D109" s="81"/>
      <c r="E109" s="81"/>
      <c r="F109" s="29" t="str">
        <f>F108</f>
        <v xml:space="preserve">Бюджет Криворізької міської територіальної громади </v>
      </c>
      <c r="G109" s="40">
        <f>G103+G105</f>
        <v>1100</v>
      </c>
      <c r="H109" s="40">
        <f>H103+H105</f>
        <v>1000</v>
      </c>
      <c r="I109" s="40">
        <f>I103+I105+I106</f>
        <v>4100</v>
      </c>
      <c r="J109" s="40">
        <f>J103+J105+J106+J107+J108</f>
        <v>1483</v>
      </c>
      <c r="K109" s="40">
        <f>K107+K108</f>
        <v>1980</v>
      </c>
      <c r="L109" s="40">
        <f>L103+L105+L106</f>
        <v>0</v>
      </c>
      <c r="M109" s="40">
        <f>SUM(M103:M108)</f>
        <v>4700</v>
      </c>
      <c r="N109" s="40">
        <v>0</v>
      </c>
      <c r="O109" s="40">
        <v>0</v>
      </c>
      <c r="P109" s="40">
        <v>0</v>
      </c>
      <c r="Q109" s="40">
        <f>SUM(G109:P109)</f>
        <v>14363</v>
      </c>
      <c r="R109" s="60"/>
    </row>
    <row r="110" spans="1:61" ht="329.25" customHeight="1" x14ac:dyDescent="0.2">
      <c r="A110" s="82">
        <v>7</v>
      </c>
      <c r="B110" s="81" t="s">
        <v>49</v>
      </c>
      <c r="C110" s="82" t="s">
        <v>107</v>
      </c>
      <c r="D110" s="82" t="s">
        <v>83</v>
      </c>
      <c r="E110" s="82" t="s">
        <v>151</v>
      </c>
      <c r="F110" s="91" t="str">
        <f>F109</f>
        <v xml:space="preserve">Бюджет Криворізької міської територіальної громади </v>
      </c>
      <c r="G110" s="96">
        <v>0</v>
      </c>
      <c r="H110" s="96">
        <v>0</v>
      </c>
      <c r="I110" s="96">
        <v>0</v>
      </c>
      <c r="J110" s="96">
        <v>300</v>
      </c>
      <c r="K110" s="96">
        <v>600</v>
      </c>
      <c r="L110" s="96">
        <v>9587.73</v>
      </c>
      <c r="M110" s="96">
        <v>0</v>
      </c>
      <c r="N110" s="105">
        <v>0</v>
      </c>
      <c r="O110" s="105">
        <v>0</v>
      </c>
      <c r="P110" s="105">
        <v>0</v>
      </c>
      <c r="Q110" s="96">
        <f>SUM(G110:M110)</f>
        <v>10487.73</v>
      </c>
      <c r="R110" s="104"/>
    </row>
    <row r="111" spans="1:61" ht="130.5" customHeight="1" x14ac:dyDescent="0.2">
      <c r="A111" s="82"/>
      <c r="B111" s="81"/>
      <c r="C111" s="82"/>
      <c r="D111" s="82"/>
      <c r="E111" s="82"/>
      <c r="F111" s="91"/>
      <c r="G111" s="96"/>
      <c r="H111" s="96"/>
      <c r="I111" s="96"/>
      <c r="J111" s="96"/>
      <c r="K111" s="96"/>
      <c r="L111" s="96"/>
      <c r="M111" s="96"/>
      <c r="N111" s="78"/>
      <c r="O111" s="78"/>
      <c r="P111" s="78"/>
      <c r="Q111" s="96"/>
      <c r="R111" s="104"/>
    </row>
    <row r="112" spans="1:61" s="19" customFormat="1" ht="347.25" customHeight="1" x14ac:dyDescent="0.2">
      <c r="A112" s="19">
        <v>8</v>
      </c>
      <c r="B112" s="41" t="s">
        <v>105</v>
      </c>
      <c r="C112" s="19" t="s">
        <v>106</v>
      </c>
      <c r="D112" s="19" t="s">
        <v>133</v>
      </c>
      <c r="E112" s="19" t="s">
        <v>152</v>
      </c>
      <c r="F112" s="19" t="s">
        <v>156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30">
        <v>60000</v>
      </c>
      <c r="N112" s="30">
        <v>90000</v>
      </c>
      <c r="O112" s="30">
        <v>0</v>
      </c>
      <c r="P112" s="30">
        <v>0</v>
      </c>
      <c r="Q112" s="30">
        <f>G112+H112+I112+J112+K112+L112+M112+N112+O112+P112</f>
        <v>150000</v>
      </c>
      <c r="S112" s="61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</row>
    <row r="113" spans="1:61" s="13" customFormat="1" ht="266.25" customHeight="1" x14ac:dyDescent="0.2">
      <c r="A113" s="19">
        <v>9</v>
      </c>
      <c r="B113" s="41" t="s">
        <v>113</v>
      </c>
      <c r="C113" s="29" t="s">
        <v>114</v>
      </c>
      <c r="D113" s="29" t="s">
        <v>133</v>
      </c>
      <c r="E113" s="29" t="s">
        <v>115</v>
      </c>
      <c r="F113" s="29" t="s">
        <v>116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30">
        <v>10000</v>
      </c>
      <c r="N113" s="30">
        <v>0</v>
      </c>
      <c r="O113" s="30">
        <v>0</v>
      </c>
      <c r="P113" s="30">
        <v>0</v>
      </c>
      <c r="Q113" s="30">
        <f>M113</f>
        <v>10000</v>
      </c>
      <c r="R113" s="74"/>
    </row>
    <row r="114" spans="1:61" ht="25.9" customHeight="1" x14ac:dyDescent="0.45">
      <c r="A114" s="81" t="s">
        <v>11</v>
      </c>
      <c r="B114" s="81"/>
      <c r="C114" s="81"/>
      <c r="D114" s="81"/>
      <c r="E114" s="81"/>
      <c r="F114" s="29" t="s">
        <v>6</v>
      </c>
      <c r="G114" s="40">
        <f>G115+G116+G117+G121+G119+G123+G125</f>
        <v>263016.68</v>
      </c>
      <c r="H114" s="40">
        <f>H115+H116+H117+H121+H119+H123+H125</f>
        <v>335387.24</v>
      </c>
      <c r="I114" s="40">
        <f>I115+I116+I117+I121+I119+I123+I125</f>
        <v>353188.98</v>
      </c>
      <c r="J114" s="40">
        <f t="shared" ref="J114:P114" si="21">J115+J116+J121+J119+J123+J125</f>
        <v>327030.23</v>
      </c>
      <c r="K114" s="40">
        <f t="shared" si="21"/>
        <v>467055.5</v>
      </c>
      <c r="L114" s="40">
        <f t="shared" si="21"/>
        <v>1010067.73</v>
      </c>
      <c r="M114" s="40">
        <f t="shared" si="21"/>
        <v>1217192.8999999999</v>
      </c>
      <c r="N114" s="62">
        <f t="shared" si="21"/>
        <v>623488</v>
      </c>
      <c r="O114" s="40">
        <f t="shared" si="21"/>
        <v>203150</v>
      </c>
      <c r="P114" s="40">
        <f t="shared" si="21"/>
        <v>203150</v>
      </c>
      <c r="Q114" s="40">
        <f>Q115+Q116+Q117+Q119+Q121+Q123+Q125</f>
        <v>5002727.26</v>
      </c>
      <c r="R114" s="76"/>
      <c r="T114" s="63">
        <f>SUM(G114:P114)</f>
        <v>5002727.26</v>
      </c>
      <c r="U114" s="27"/>
    </row>
    <row r="115" spans="1:61" ht="136.5" customHeight="1" x14ac:dyDescent="0.5">
      <c r="A115" s="81"/>
      <c r="B115" s="81"/>
      <c r="C115" s="81"/>
      <c r="D115" s="81"/>
      <c r="E115" s="81"/>
      <c r="F115" s="19" t="s">
        <v>156</v>
      </c>
      <c r="G115" s="40">
        <f t="shared" ref="G115:O115" si="22">G29+G50+G60+G94+G102+G109+G110+G112</f>
        <v>260316.68</v>
      </c>
      <c r="H115" s="40">
        <f t="shared" si="22"/>
        <v>330587.24</v>
      </c>
      <c r="I115" s="40">
        <f t="shared" si="22"/>
        <v>348998.98</v>
      </c>
      <c r="J115" s="40">
        <f t="shared" si="22"/>
        <v>326280.23</v>
      </c>
      <c r="K115" s="40">
        <f t="shared" si="22"/>
        <v>465015.5</v>
      </c>
      <c r="L115" s="40">
        <f t="shared" si="22"/>
        <v>1009787.73</v>
      </c>
      <c r="M115" s="40">
        <f t="shared" si="22"/>
        <v>807061.4</v>
      </c>
      <c r="N115" s="40">
        <f t="shared" si="22"/>
        <v>323488</v>
      </c>
      <c r="O115" s="40">
        <f t="shared" si="22"/>
        <v>203150</v>
      </c>
      <c r="P115" s="40">
        <f>P29+P50+P60+P94+P102+P109+P110+P112</f>
        <v>203150</v>
      </c>
      <c r="Q115" s="40">
        <f>Q29+Q50+Q60+Q94+Q102+Q109+Q110+Q112</f>
        <v>4277835.76</v>
      </c>
      <c r="R115" s="76"/>
      <c r="T115" s="63">
        <f>SUM(G115:P115)</f>
        <v>4277835.76</v>
      </c>
      <c r="U115" s="28"/>
    </row>
    <row r="116" spans="1:61" ht="52.9" customHeight="1" x14ac:dyDescent="0.2">
      <c r="A116" s="81"/>
      <c r="B116" s="81"/>
      <c r="C116" s="81"/>
      <c r="D116" s="81"/>
      <c r="E116" s="81"/>
      <c r="F116" s="29" t="s">
        <v>12</v>
      </c>
      <c r="G116" s="40">
        <f>G30+G51</f>
        <v>700</v>
      </c>
      <c r="H116" s="40">
        <f t="shared" ref="H116:L116" si="23">H30+H51</f>
        <v>800</v>
      </c>
      <c r="I116" s="40">
        <f t="shared" si="23"/>
        <v>900</v>
      </c>
      <c r="J116" s="40">
        <f t="shared" si="23"/>
        <v>750</v>
      </c>
      <c r="K116" s="40">
        <f t="shared" si="23"/>
        <v>2040</v>
      </c>
      <c r="L116" s="40">
        <f t="shared" si="23"/>
        <v>280</v>
      </c>
      <c r="M116" s="40">
        <f>M30+M51+M113</f>
        <v>10131.5</v>
      </c>
      <c r="N116" s="40">
        <f>N30+N51+N113</f>
        <v>0</v>
      </c>
      <c r="O116" s="40">
        <f>O30+O51+O113</f>
        <v>0</v>
      </c>
      <c r="P116" s="40">
        <f>P30+P51+P113</f>
        <v>0</v>
      </c>
      <c r="Q116" s="40">
        <f>G116+H116+I116+J116+K116+L116+M116+N116+O116+P116</f>
        <v>15601.5</v>
      </c>
      <c r="R116" s="120"/>
    </row>
    <row r="117" spans="1:61" ht="285" customHeight="1" x14ac:dyDescent="0.2">
      <c r="A117" s="81"/>
      <c r="B117" s="81"/>
      <c r="C117" s="81"/>
      <c r="D117" s="81"/>
      <c r="E117" s="81"/>
      <c r="F117" s="19" t="s">
        <v>153</v>
      </c>
      <c r="G117" s="118">
        <f t="shared" ref="G117:M117" si="24">G31</f>
        <v>2000</v>
      </c>
      <c r="H117" s="118">
        <f t="shared" si="24"/>
        <v>2000</v>
      </c>
      <c r="I117" s="118">
        <f t="shared" si="24"/>
        <v>3290</v>
      </c>
      <c r="J117" s="118" t="str">
        <f t="shared" si="24"/>
        <v>*</v>
      </c>
      <c r="K117" s="118" t="str">
        <f t="shared" si="24"/>
        <v>*</v>
      </c>
      <c r="L117" s="118" t="str">
        <f t="shared" si="24"/>
        <v>*</v>
      </c>
      <c r="M117" s="118" t="str">
        <f t="shared" si="24"/>
        <v>*</v>
      </c>
      <c r="N117" s="118" t="str">
        <f t="shared" ref="N117:P117" si="25">N31</f>
        <v>*</v>
      </c>
      <c r="O117" s="118" t="str">
        <f t="shared" si="25"/>
        <v>*</v>
      </c>
      <c r="P117" s="118" t="str">
        <f t="shared" si="25"/>
        <v>*</v>
      </c>
      <c r="Q117" s="118">
        <f>G117+H117+I117</f>
        <v>7290</v>
      </c>
      <c r="R117" s="121"/>
    </row>
    <row r="118" spans="1:61" ht="90" customHeight="1" x14ac:dyDescent="0.2">
      <c r="A118" s="81"/>
      <c r="B118" s="81"/>
      <c r="C118" s="81"/>
      <c r="D118" s="81"/>
      <c r="E118" s="81"/>
      <c r="F118" s="19" t="s">
        <v>108</v>
      </c>
      <c r="G118" s="119"/>
      <c r="H118" s="119"/>
      <c r="I118" s="119"/>
      <c r="J118" s="119"/>
      <c r="K118" s="119"/>
      <c r="L118" s="119"/>
      <c r="M118" s="119"/>
      <c r="N118" s="119"/>
      <c r="O118" s="119"/>
      <c r="P118" s="119"/>
      <c r="Q118" s="119"/>
      <c r="R118" s="121"/>
    </row>
    <row r="119" spans="1:61" ht="53.25" customHeight="1" x14ac:dyDescent="0.2">
      <c r="A119" s="81"/>
      <c r="B119" s="81"/>
      <c r="C119" s="81"/>
      <c r="D119" s="81"/>
      <c r="E119" s="81"/>
      <c r="F119" s="82" t="s">
        <v>154</v>
      </c>
      <c r="G119" s="79">
        <f t="shared" ref="G119:M119" si="26">G52</f>
        <v>0</v>
      </c>
      <c r="H119" s="79">
        <f t="shared" si="26"/>
        <v>2000</v>
      </c>
      <c r="I119" s="79">
        <f t="shared" si="26"/>
        <v>0</v>
      </c>
      <c r="J119" s="79">
        <f t="shared" si="26"/>
        <v>0</v>
      </c>
      <c r="K119" s="79">
        <f t="shared" si="26"/>
        <v>0</v>
      </c>
      <c r="L119" s="79">
        <f t="shared" si="26"/>
        <v>0</v>
      </c>
      <c r="M119" s="79">
        <f t="shared" si="26"/>
        <v>0</v>
      </c>
      <c r="N119" s="77">
        <v>0</v>
      </c>
      <c r="O119" s="77">
        <v>0</v>
      </c>
      <c r="P119" s="77">
        <v>0</v>
      </c>
      <c r="Q119" s="79">
        <f>SUM(G119:M119)</f>
        <v>2000</v>
      </c>
      <c r="R119" s="121"/>
    </row>
    <row r="120" spans="1:61" ht="330" customHeight="1" x14ac:dyDescent="0.2">
      <c r="A120" s="81"/>
      <c r="B120" s="81"/>
      <c r="C120" s="81"/>
      <c r="D120" s="81"/>
      <c r="E120" s="81"/>
      <c r="F120" s="82"/>
      <c r="G120" s="79"/>
      <c r="H120" s="79"/>
      <c r="I120" s="79"/>
      <c r="J120" s="79"/>
      <c r="K120" s="79"/>
      <c r="L120" s="79"/>
      <c r="M120" s="79"/>
      <c r="N120" s="78"/>
      <c r="O120" s="78"/>
      <c r="P120" s="78"/>
      <c r="Q120" s="79"/>
      <c r="R120" s="121"/>
    </row>
    <row r="121" spans="1:61" ht="159.75" customHeight="1" x14ac:dyDescent="0.2">
      <c r="A121" s="81"/>
      <c r="B121" s="81"/>
      <c r="C121" s="81"/>
      <c r="D121" s="81"/>
      <c r="E121" s="81"/>
      <c r="F121" s="19" t="s">
        <v>42</v>
      </c>
      <c r="G121" s="79">
        <f t="shared" ref="G121:L121" si="27">G34</f>
        <v>0</v>
      </c>
      <c r="H121" s="79">
        <f t="shared" si="27"/>
        <v>0</v>
      </c>
      <c r="I121" s="79">
        <f t="shared" si="27"/>
        <v>0</v>
      </c>
      <c r="J121" s="79">
        <f t="shared" si="27"/>
        <v>0</v>
      </c>
      <c r="K121" s="79">
        <f t="shared" si="27"/>
        <v>0</v>
      </c>
      <c r="L121" s="79">
        <f t="shared" si="27"/>
        <v>0</v>
      </c>
      <c r="M121" s="79">
        <v>0</v>
      </c>
      <c r="N121" s="77">
        <v>0</v>
      </c>
      <c r="O121" s="77">
        <v>0</v>
      </c>
      <c r="P121" s="77">
        <v>0</v>
      </c>
      <c r="Q121" s="79">
        <f>SUM(G121:M121)</f>
        <v>0</v>
      </c>
      <c r="R121" s="121"/>
    </row>
    <row r="122" spans="1:61" ht="347.45" customHeight="1" x14ac:dyDescent="0.2">
      <c r="A122" s="81"/>
      <c r="B122" s="81"/>
      <c r="C122" s="81"/>
      <c r="D122" s="81"/>
      <c r="E122" s="81"/>
      <c r="F122" s="19" t="s">
        <v>43</v>
      </c>
      <c r="G122" s="79"/>
      <c r="H122" s="79"/>
      <c r="I122" s="79"/>
      <c r="J122" s="79"/>
      <c r="K122" s="79"/>
      <c r="L122" s="79"/>
      <c r="M122" s="79"/>
      <c r="N122" s="78"/>
      <c r="O122" s="78"/>
      <c r="P122" s="78"/>
      <c r="Q122" s="79"/>
      <c r="R122" s="108"/>
    </row>
    <row r="123" spans="1:61" s="20" customFormat="1" ht="237" customHeight="1" x14ac:dyDescent="0.2">
      <c r="A123" s="81"/>
      <c r="B123" s="81"/>
      <c r="C123" s="81"/>
      <c r="D123" s="81"/>
      <c r="E123" s="81"/>
      <c r="F123" s="101" t="s">
        <v>155</v>
      </c>
      <c r="G123" s="77">
        <f>G95</f>
        <v>0</v>
      </c>
      <c r="H123" s="77">
        <f t="shared" ref="H123:M123" si="28">H95</f>
        <v>0</v>
      </c>
      <c r="I123" s="77">
        <f t="shared" si="28"/>
        <v>0</v>
      </c>
      <c r="J123" s="77">
        <f t="shared" si="28"/>
        <v>0</v>
      </c>
      <c r="K123" s="77">
        <f t="shared" si="28"/>
        <v>0</v>
      </c>
      <c r="L123" s="77">
        <f t="shared" si="28"/>
        <v>0</v>
      </c>
      <c r="M123" s="77">
        <f t="shared" si="28"/>
        <v>300000</v>
      </c>
      <c r="N123" s="77">
        <f>N80</f>
        <v>300000</v>
      </c>
      <c r="O123" s="77">
        <v>0</v>
      </c>
      <c r="P123" s="77">
        <v>0</v>
      </c>
      <c r="Q123" s="77">
        <f>Q95+N123</f>
        <v>600000</v>
      </c>
      <c r="R123" s="120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</row>
    <row r="124" spans="1:61" ht="168" customHeight="1" x14ac:dyDescent="0.2">
      <c r="A124" s="81"/>
      <c r="B124" s="81"/>
      <c r="C124" s="81"/>
      <c r="D124" s="81"/>
      <c r="E124" s="81"/>
      <c r="F124" s="78"/>
      <c r="G124" s="80"/>
      <c r="H124" s="80"/>
      <c r="I124" s="80"/>
      <c r="J124" s="80"/>
      <c r="K124" s="80"/>
      <c r="L124" s="80"/>
      <c r="M124" s="80"/>
      <c r="N124" s="78"/>
      <c r="O124" s="78"/>
      <c r="P124" s="78"/>
      <c r="Q124" s="80"/>
      <c r="R124" s="121"/>
    </row>
    <row r="125" spans="1:61" ht="222" customHeight="1" x14ac:dyDescent="0.2">
      <c r="A125" s="81"/>
      <c r="B125" s="81"/>
      <c r="C125" s="81"/>
      <c r="D125" s="81"/>
      <c r="E125" s="81"/>
      <c r="F125" s="91" t="s">
        <v>124</v>
      </c>
      <c r="G125" s="79">
        <v>0</v>
      </c>
      <c r="H125" s="79">
        <v>0</v>
      </c>
      <c r="I125" s="79">
        <v>0</v>
      </c>
      <c r="J125" s="79">
        <v>0</v>
      </c>
      <c r="K125" s="79">
        <v>0</v>
      </c>
      <c r="L125" s="79">
        <v>0</v>
      </c>
      <c r="M125" s="79">
        <v>100000</v>
      </c>
      <c r="N125" s="77">
        <v>0</v>
      </c>
      <c r="O125" s="77">
        <v>0</v>
      </c>
      <c r="P125" s="77">
        <v>0</v>
      </c>
      <c r="Q125" s="79">
        <v>100000</v>
      </c>
      <c r="R125" s="121"/>
    </row>
    <row r="126" spans="1:61" ht="277.14999999999998" customHeight="1" x14ac:dyDescent="0.2">
      <c r="A126" s="81"/>
      <c r="B126" s="81"/>
      <c r="C126" s="81"/>
      <c r="D126" s="81"/>
      <c r="E126" s="81"/>
      <c r="F126" s="91"/>
      <c r="G126" s="79"/>
      <c r="H126" s="79"/>
      <c r="I126" s="79"/>
      <c r="J126" s="79"/>
      <c r="K126" s="79"/>
      <c r="L126" s="79"/>
      <c r="M126" s="79"/>
      <c r="N126" s="78"/>
      <c r="O126" s="78"/>
      <c r="P126" s="78"/>
      <c r="Q126" s="79"/>
      <c r="R126" s="108"/>
    </row>
    <row r="127" spans="1:61" ht="26.25" customHeight="1" x14ac:dyDescent="0.6">
      <c r="A127" s="64"/>
      <c r="B127" s="65"/>
      <c r="C127" s="64"/>
      <c r="D127" s="13"/>
      <c r="E127" s="64"/>
      <c r="F127" s="64"/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6"/>
    </row>
    <row r="128" spans="1:61" ht="194.25" customHeight="1" x14ac:dyDescent="0.75">
      <c r="A128" s="95"/>
      <c r="B128" s="95"/>
      <c r="C128" s="95"/>
      <c r="D128" s="95"/>
      <c r="E128" s="95"/>
      <c r="F128" s="95"/>
      <c r="G128" s="65" t="s">
        <v>55</v>
      </c>
      <c r="H128" s="66"/>
      <c r="I128" s="67" t="s">
        <v>5</v>
      </c>
      <c r="J128" s="68"/>
      <c r="K128" s="68"/>
      <c r="L128" s="66"/>
      <c r="M128" s="66"/>
      <c r="N128" s="66"/>
      <c r="O128" s="66"/>
      <c r="P128" s="66"/>
      <c r="Q128" s="66"/>
      <c r="R128" s="12"/>
    </row>
    <row r="129" spans="1:19" ht="33.75" customHeight="1" x14ac:dyDescent="0.55000000000000004">
      <c r="A129" s="14"/>
      <c r="B129" s="15"/>
      <c r="C129" s="14"/>
      <c r="D129" s="25"/>
      <c r="E129" s="14"/>
      <c r="F129" s="14"/>
      <c r="G129" s="16"/>
      <c r="H129" s="17"/>
      <c r="I129" s="17"/>
      <c r="J129" s="17"/>
      <c r="K129" s="17"/>
      <c r="L129" s="17"/>
      <c r="M129" s="12"/>
      <c r="N129" s="12"/>
      <c r="O129" s="12"/>
      <c r="P129" s="12"/>
      <c r="Q129" s="12"/>
      <c r="R129" s="7"/>
    </row>
    <row r="130" spans="1:19" ht="30.75" customHeight="1" x14ac:dyDescent="0.45">
      <c r="A130" s="5"/>
      <c r="C130" s="6"/>
      <c r="D130" s="26"/>
      <c r="E130" s="7"/>
      <c r="F130" s="7" t="s">
        <v>5</v>
      </c>
      <c r="G130" s="7" t="s">
        <v>10</v>
      </c>
      <c r="H130" s="7"/>
      <c r="I130" s="7"/>
      <c r="J130" s="7"/>
      <c r="K130" s="7"/>
      <c r="L130" s="7"/>
      <c r="M130" s="7"/>
      <c r="N130" s="7"/>
      <c r="O130" s="7"/>
      <c r="P130" s="7"/>
      <c r="Q130" s="7"/>
      <c r="S130" s="7"/>
    </row>
    <row r="133" spans="1:19" x14ac:dyDescent="0.2">
      <c r="H133" s="11"/>
    </row>
    <row r="136" spans="1:19" x14ac:dyDescent="0.2">
      <c r="E136" s="11"/>
      <c r="F136" s="11"/>
      <c r="G136" s="11"/>
    </row>
    <row r="137" spans="1:19" x14ac:dyDescent="0.2">
      <c r="E137" s="11"/>
      <c r="F137" s="11"/>
      <c r="G137" s="11"/>
    </row>
    <row r="138" spans="1:19" x14ac:dyDescent="0.2">
      <c r="E138" s="11"/>
      <c r="F138" s="11"/>
      <c r="G138" s="11"/>
    </row>
    <row r="139" spans="1:19" x14ac:dyDescent="0.2">
      <c r="E139" s="11"/>
      <c r="F139" s="11"/>
      <c r="G139" s="11"/>
    </row>
  </sheetData>
  <mergeCells count="351">
    <mergeCell ref="H37:H38"/>
    <mergeCell ref="I37:I38"/>
    <mergeCell ref="J37:J38"/>
    <mergeCell ref="K37:K38"/>
    <mergeCell ref="L37:L38"/>
    <mergeCell ref="G92:G93"/>
    <mergeCell ref="H92:H93"/>
    <mergeCell ref="J52:J53"/>
    <mergeCell ref="N52:N53"/>
    <mergeCell ref="N64:N65"/>
    <mergeCell ref="M92:M93"/>
    <mergeCell ref="I64:I65"/>
    <mergeCell ref="G45:G46"/>
    <mergeCell ref="H45:H46"/>
    <mergeCell ref="I45:I46"/>
    <mergeCell ref="A109:E109"/>
    <mergeCell ref="D110:D111"/>
    <mergeCell ref="B110:B111"/>
    <mergeCell ref="A110:A111"/>
    <mergeCell ref="C110:C111"/>
    <mergeCell ref="E110:E111"/>
    <mergeCell ref="D105:D106"/>
    <mergeCell ref="I96:I97"/>
    <mergeCell ref="H96:H97"/>
    <mergeCell ref="G96:G97"/>
    <mergeCell ref="F110:F111"/>
    <mergeCell ref="A114:E115"/>
    <mergeCell ref="A116:E122"/>
    <mergeCell ref="A123:E126"/>
    <mergeCell ref="H123:H124"/>
    <mergeCell ref="G123:G124"/>
    <mergeCell ref="F119:F120"/>
    <mergeCell ref="F123:F124"/>
    <mergeCell ref="N125:N126"/>
    <mergeCell ref="K121:K122"/>
    <mergeCell ref="H125:H126"/>
    <mergeCell ref="G125:G126"/>
    <mergeCell ref="H117:H118"/>
    <mergeCell ref="G117:G118"/>
    <mergeCell ref="G121:G122"/>
    <mergeCell ref="H121:H122"/>
    <mergeCell ref="L125:L126"/>
    <mergeCell ref="K125:K126"/>
    <mergeCell ref="P110:P111"/>
    <mergeCell ref="N121:N122"/>
    <mergeCell ref="O121:O122"/>
    <mergeCell ref="P121:P122"/>
    <mergeCell ref="F125:F126"/>
    <mergeCell ref="I117:I118"/>
    <mergeCell ref="I121:I122"/>
    <mergeCell ref="J121:J122"/>
    <mergeCell ref="N117:N118"/>
    <mergeCell ref="N119:N120"/>
    <mergeCell ref="J117:J118"/>
    <mergeCell ref="R116:R122"/>
    <mergeCell ref="R123:R126"/>
    <mergeCell ref="Q123:Q124"/>
    <mergeCell ref="M123:M124"/>
    <mergeCell ref="L123:L124"/>
    <mergeCell ref="Q117:Q118"/>
    <mergeCell ref="M117:M118"/>
    <mergeCell ref="L117:L118"/>
    <mergeCell ref="Q125:Q126"/>
    <mergeCell ref="Q121:Q122"/>
    <mergeCell ref="L121:L122"/>
    <mergeCell ref="M121:M122"/>
    <mergeCell ref="O117:O118"/>
    <mergeCell ref="P117:P118"/>
    <mergeCell ref="O119:O120"/>
    <mergeCell ref="P119:P120"/>
    <mergeCell ref="F76:F77"/>
    <mergeCell ref="J90:J91"/>
    <mergeCell ref="J64:J65"/>
    <mergeCell ref="F96:F97"/>
    <mergeCell ref="Q119:Q120"/>
    <mergeCell ref="H103:H104"/>
    <mergeCell ref="G103:G104"/>
    <mergeCell ref="L119:L120"/>
    <mergeCell ref="K119:K120"/>
    <mergeCell ref="J119:J120"/>
    <mergeCell ref="I119:I120"/>
    <mergeCell ref="H119:H120"/>
    <mergeCell ref="G119:G120"/>
    <mergeCell ref="I110:I111"/>
    <mergeCell ref="H110:H111"/>
    <mergeCell ref="G110:G111"/>
    <mergeCell ref="M119:M120"/>
    <mergeCell ref="F103:F104"/>
    <mergeCell ref="Q103:Q104"/>
    <mergeCell ref="L103:L104"/>
    <mergeCell ref="K103:K104"/>
    <mergeCell ref="K117:K118"/>
    <mergeCell ref="I103:I104"/>
    <mergeCell ref="F99:F101"/>
    <mergeCell ref="I69:I70"/>
    <mergeCell ref="H69:H70"/>
    <mergeCell ref="G69:G70"/>
    <mergeCell ref="H64:H65"/>
    <mergeCell ref="G76:G77"/>
    <mergeCell ref="H76:H77"/>
    <mergeCell ref="I76:I77"/>
    <mergeCell ref="H99:H101"/>
    <mergeCell ref="G99:G101"/>
    <mergeCell ref="I99:I101"/>
    <mergeCell ref="F90:F91"/>
    <mergeCell ref="F92:F93"/>
    <mergeCell ref="I92:I93"/>
    <mergeCell ref="I90:I91"/>
    <mergeCell ref="G90:G91"/>
    <mergeCell ref="H90:H91"/>
    <mergeCell ref="R110:R111"/>
    <mergeCell ref="Q110:Q111"/>
    <mergeCell ref="M110:M111"/>
    <mergeCell ref="L110:L111"/>
    <mergeCell ref="K110:K111"/>
    <mergeCell ref="J110:J111"/>
    <mergeCell ref="Q90:Q91"/>
    <mergeCell ref="J103:J104"/>
    <mergeCell ref="M90:M91"/>
    <mergeCell ref="O90:O91"/>
    <mergeCell ref="P90:P91"/>
    <mergeCell ref="O99:O101"/>
    <mergeCell ref="P99:P101"/>
    <mergeCell ref="N103:N104"/>
    <mergeCell ref="O103:O104"/>
    <mergeCell ref="P103:P104"/>
    <mergeCell ref="N110:N111"/>
    <mergeCell ref="O110:O111"/>
    <mergeCell ref="J92:J93"/>
    <mergeCell ref="K92:K93"/>
    <mergeCell ref="Q92:Q93"/>
    <mergeCell ref="R90:R93"/>
    <mergeCell ref="R79:R80"/>
    <mergeCell ref="R81:R84"/>
    <mergeCell ref="J76:J77"/>
    <mergeCell ref="K90:K91"/>
    <mergeCell ref="L90:L91"/>
    <mergeCell ref="R85:R89"/>
    <mergeCell ref="R73:R78"/>
    <mergeCell ref="N90:N91"/>
    <mergeCell ref="L92:L93"/>
    <mergeCell ref="R98:R101"/>
    <mergeCell ref="J99:J101"/>
    <mergeCell ref="K99:K101"/>
    <mergeCell ref="R96:R97"/>
    <mergeCell ref="Q96:Q97"/>
    <mergeCell ref="M96:M97"/>
    <mergeCell ref="L96:L97"/>
    <mergeCell ref="K96:K97"/>
    <mergeCell ref="J96:J97"/>
    <mergeCell ref="N96:N97"/>
    <mergeCell ref="O96:O97"/>
    <mergeCell ref="P96:P97"/>
    <mergeCell ref="N99:N101"/>
    <mergeCell ref="L99:L101"/>
    <mergeCell ref="A4:R5"/>
    <mergeCell ref="A7:A10"/>
    <mergeCell ref="B7:B10"/>
    <mergeCell ref="C7:C10"/>
    <mergeCell ref="D7:D10"/>
    <mergeCell ref="E7:E10"/>
    <mergeCell ref="F7:F10"/>
    <mergeCell ref="G7:Q8"/>
    <mergeCell ref="R7:R10"/>
    <mergeCell ref="G9:G10"/>
    <mergeCell ref="H9:H10"/>
    <mergeCell ref="K9:K10"/>
    <mergeCell ref="L9:L10"/>
    <mergeCell ref="Q9:Q10"/>
    <mergeCell ref="N9:N10"/>
    <mergeCell ref="O9:O10"/>
    <mergeCell ref="P9:P10"/>
    <mergeCell ref="K69:K70"/>
    <mergeCell ref="L69:L70"/>
    <mergeCell ref="Q69:Q70"/>
    <mergeCell ref="M69:M70"/>
    <mergeCell ref="M76:M77"/>
    <mergeCell ref="J69:J70"/>
    <mergeCell ref="N69:N70"/>
    <mergeCell ref="O69:O70"/>
    <mergeCell ref="P69:P70"/>
    <mergeCell ref="N76:N77"/>
    <mergeCell ref="O76:O77"/>
    <mergeCell ref="P76:P77"/>
    <mergeCell ref="K76:K77"/>
    <mergeCell ref="L76:L77"/>
    <mergeCell ref="Q76:Q77"/>
    <mergeCell ref="R57:R59"/>
    <mergeCell ref="R61:R66"/>
    <mergeCell ref="K64:K65"/>
    <mergeCell ref="L64:L65"/>
    <mergeCell ref="Q64:Q65"/>
    <mergeCell ref="L52:L53"/>
    <mergeCell ref="K52:K53"/>
    <mergeCell ref="N23:N25"/>
    <mergeCell ref="O23:O25"/>
    <mergeCell ref="P23:P25"/>
    <mergeCell ref="N32:N34"/>
    <mergeCell ref="O32:O34"/>
    <mergeCell ref="P32:P34"/>
    <mergeCell ref="N45:N46"/>
    <mergeCell ref="M37:M38"/>
    <mergeCell ref="N37:N38"/>
    <mergeCell ref="O37:O38"/>
    <mergeCell ref="P37:P38"/>
    <mergeCell ref="O52:O53"/>
    <mergeCell ref="P52:P53"/>
    <mergeCell ref="O64:O65"/>
    <mergeCell ref="P64:P65"/>
    <mergeCell ref="R12:R18"/>
    <mergeCell ref="Q32:Q34"/>
    <mergeCell ref="M32:M34"/>
    <mergeCell ref="L32:L34"/>
    <mergeCell ref="L23:L25"/>
    <mergeCell ref="I9:I10"/>
    <mergeCell ref="J9:J10"/>
    <mergeCell ref="O45:O46"/>
    <mergeCell ref="P45:P46"/>
    <mergeCell ref="K45:K46"/>
    <mergeCell ref="L45:L46"/>
    <mergeCell ref="Q37:Q38"/>
    <mergeCell ref="K32:K34"/>
    <mergeCell ref="J32:J34"/>
    <mergeCell ref="Q19:R19"/>
    <mergeCell ref="R23:R28"/>
    <mergeCell ref="R29:R34"/>
    <mergeCell ref="K23:K25"/>
    <mergeCell ref="R45:R49"/>
    <mergeCell ref="J23:J25"/>
    <mergeCell ref="J45:J46"/>
    <mergeCell ref="C14:C15"/>
    <mergeCell ref="R103:R108"/>
    <mergeCell ref="M99:M101"/>
    <mergeCell ref="M103:M104"/>
    <mergeCell ref="Q99:Q101"/>
    <mergeCell ref="R54:R56"/>
    <mergeCell ref="M52:M53"/>
    <mergeCell ref="Q52:Q53"/>
    <mergeCell ref="R52:R53"/>
    <mergeCell ref="R21:R22"/>
    <mergeCell ref="Q23:Q25"/>
    <mergeCell ref="M64:M65"/>
    <mergeCell ref="M23:M25"/>
    <mergeCell ref="F32:F34"/>
    <mergeCell ref="G32:G34"/>
    <mergeCell ref="R36:R44"/>
    <mergeCell ref="R67:R72"/>
    <mergeCell ref="H23:H25"/>
    <mergeCell ref="H32:H34"/>
    <mergeCell ref="G52:G53"/>
    <mergeCell ref="E54:E56"/>
    <mergeCell ref="D99:D101"/>
    <mergeCell ref="A60:E60"/>
    <mergeCell ref="A67:A72"/>
    <mergeCell ref="F23:F25"/>
    <mergeCell ref="G23:G25"/>
    <mergeCell ref="C23:C25"/>
    <mergeCell ref="D23:D25"/>
    <mergeCell ref="E21:E27"/>
    <mergeCell ref="C21:C22"/>
    <mergeCell ref="D21:D22"/>
    <mergeCell ref="G64:G65"/>
    <mergeCell ref="F64:F65"/>
    <mergeCell ref="C37:C38"/>
    <mergeCell ref="D37:D38"/>
    <mergeCell ref="F37:F38"/>
    <mergeCell ref="G37:G38"/>
    <mergeCell ref="A36:A44"/>
    <mergeCell ref="A45:A49"/>
    <mergeCell ref="A57:A59"/>
    <mergeCell ref="B57:B59"/>
    <mergeCell ref="B61:B66"/>
    <mergeCell ref="A61:A66"/>
    <mergeCell ref="E61:E66"/>
    <mergeCell ref="F69:F70"/>
    <mergeCell ref="A54:A56"/>
    <mergeCell ref="B54:B56"/>
    <mergeCell ref="B67:B72"/>
    <mergeCell ref="M1:R1"/>
    <mergeCell ref="A128:F128"/>
    <mergeCell ref="E98:E101"/>
    <mergeCell ref="C64:C65"/>
    <mergeCell ref="D64:D65"/>
    <mergeCell ref="A102:E102"/>
    <mergeCell ref="F52:F53"/>
    <mergeCell ref="Q45:Q46"/>
    <mergeCell ref="M45:M46"/>
    <mergeCell ref="H52:H53"/>
    <mergeCell ref="I52:I53"/>
    <mergeCell ref="M9:M10"/>
    <mergeCell ref="A103:A108"/>
    <mergeCell ref="B103:B108"/>
    <mergeCell ref="C103:C104"/>
    <mergeCell ref="B12:B18"/>
    <mergeCell ref="A12:A18"/>
    <mergeCell ref="E12:E18"/>
    <mergeCell ref="A21:A28"/>
    <mergeCell ref="B21:B28"/>
    <mergeCell ref="A29:E34"/>
    <mergeCell ref="D103:D104"/>
    <mergeCell ref="E103:E108"/>
    <mergeCell ref="E81:E84"/>
    <mergeCell ref="M2:R2"/>
    <mergeCell ref="B98:B101"/>
    <mergeCell ref="C99:C101"/>
    <mergeCell ref="I23:I25"/>
    <mergeCell ref="F45:F46"/>
    <mergeCell ref="D45:D46"/>
    <mergeCell ref="E79:E80"/>
    <mergeCell ref="E85:E89"/>
    <mergeCell ref="B36:B44"/>
    <mergeCell ref="B45:B49"/>
    <mergeCell ref="C42:C43"/>
    <mergeCell ref="D42:D43"/>
    <mergeCell ref="A50:E51"/>
    <mergeCell ref="C40:C41"/>
    <mergeCell ref="C45:C46"/>
    <mergeCell ref="I32:I34"/>
    <mergeCell ref="A79:A84"/>
    <mergeCell ref="B79:B84"/>
    <mergeCell ref="E35:E46"/>
    <mergeCell ref="E48:E49"/>
    <mergeCell ref="C69:C70"/>
    <mergeCell ref="D69:D70"/>
    <mergeCell ref="A52:E53"/>
    <mergeCell ref="E67:E72"/>
    <mergeCell ref="B85:B89"/>
    <mergeCell ref="A85:A89"/>
    <mergeCell ref="C90:C93"/>
    <mergeCell ref="D90:D93"/>
    <mergeCell ref="A98:A101"/>
    <mergeCell ref="D76:D77"/>
    <mergeCell ref="A94:E97"/>
    <mergeCell ref="A90:A93"/>
    <mergeCell ref="B90:B93"/>
    <mergeCell ref="E90:E93"/>
    <mergeCell ref="E73:E78"/>
    <mergeCell ref="B73:B78"/>
    <mergeCell ref="A73:A78"/>
    <mergeCell ref="C76:C77"/>
    <mergeCell ref="O125:O126"/>
    <mergeCell ref="P125:P126"/>
    <mergeCell ref="N123:N124"/>
    <mergeCell ref="O123:O124"/>
    <mergeCell ref="P123:P124"/>
    <mergeCell ref="M125:M126"/>
    <mergeCell ref="K123:K124"/>
    <mergeCell ref="J123:J124"/>
    <mergeCell ref="I123:I124"/>
    <mergeCell ref="J125:J126"/>
    <mergeCell ref="I125:I126"/>
  </mergeCells>
  <pageMargins left="0.70866141732283472" right="0.70866141732283472" top="0.74803149606299213" bottom="0.74803149606299213" header="0.31496062992125984" footer="0.31496062992125984"/>
  <pageSetup paperSize="9" scale="32" fitToHeight="0" orientation="landscape" useFirstPageNumber="1" r:id="rId1"/>
  <headerFooter differentFirst="1">
    <oddHeader>&amp;C&amp;"Times New Roman,обычный"&amp;18&amp;P</oddHeader>
  </headerFooter>
  <rowBreaks count="16" manualBreakCount="16">
    <brk id="18" min="1" max="15" man="1"/>
    <brk id="28" min="1" max="15" man="1"/>
    <brk id="35" min="1" max="15" man="1"/>
    <brk id="41" min="1" max="15" man="1"/>
    <brk id="47" min="1" max="15" man="1"/>
    <brk id="53" min="1" max="15" man="1"/>
    <brk id="58" min="1" max="15" man="1"/>
    <brk id="67" min="1" max="15" man="1"/>
    <brk id="72" min="1" max="15" man="1"/>
    <brk id="78" min="1" max="15" man="1"/>
    <brk id="84" min="1" max="15" man="1"/>
    <brk id="89" min="1" max="15" man="1"/>
    <brk id="101" min="1" max="15" man="1"/>
    <brk id="109" max="18" man="1"/>
    <brk id="115" min="1" max="15" man="1"/>
    <brk id="122" min="1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2023-11-17T13:08:25Z</cp:lastPrinted>
  <dcterms:created xsi:type="dcterms:W3CDTF">2015-09-18T08:05:20Z</dcterms:created>
  <dcterms:modified xsi:type="dcterms:W3CDTF">2023-12-06T09:11:36Z</dcterms:modified>
</cp:coreProperties>
</file>