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LV сесія_08.12.2023\Проєкти рішень_XLV сесія\Департамент розвитку інфраструктури міста\Рішення 2\"/>
    </mc:Choice>
  </mc:AlternateContent>
  <bookViews>
    <workbookView xWindow="0" yWindow="0" windowWidth="28800" windowHeight="12330"/>
  </bookViews>
  <sheets>
    <sheet name="Лист1" sheetId="6" r:id="rId1"/>
  </sheets>
  <definedNames>
    <definedName name="_xlnm.Print_Titles" localSheetId="0">Лист1!$20:$21</definedName>
    <definedName name="_xlnm.Print_Area" localSheetId="0">Лист1!$A$1:$S$129</definedName>
  </definedNames>
  <calcPr calcId="162913"/>
</workbook>
</file>

<file path=xl/calcChain.xml><?xml version="1.0" encoding="utf-8"?>
<calcChain xmlns="http://schemas.openxmlformats.org/spreadsheetml/2006/main">
  <c r="Q81" i="6" l="1"/>
  <c r="G13" i="6" l="1"/>
  <c r="Q13" i="6"/>
  <c r="F14" i="6"/>
  <c r="Q14" i="6"/>
  <c r="F15" i="6"/>
  <c r="H15" i="6"/>
  <c r="Q15" i="6" s="1"/>
  <c r="Q16" i="6"/>
  <c r="F17" i="6"/>
  <c r="Q17" i="6"/>
  <c r="F18" i="6"/>
  <c r="Q18" i="6"/>
  <c r="Q19" i="6"/>
  <c r="N124" i="6" l="1"/>
  <c r="Q124" i="6" s="1"/>
  <c r="P51" i="6" l="1"/>
  <c r="O51" i="6"/>
  <c r="N51" i="6"/>
  <c r="M51" i="6"/>
  <c r="L51" i="6"/>
  <c r="I51" i="6"/>
  <c r="P95" i="6"/>
  <c r="O95" i="6"/>
  <c r="N95" i="6"/>
  <c r="N116" i="6" s="1"/>
  <c r="H95" i="6"/>
  <c r="Q113" i="6" l="1"/>
  <c r="Q72" i="6"/>
  <c r="Q64" i="6"/>
  <c r="Q63" i="6"/>
  <c r="O61" i="6"/>
  <c r="P61" i="6"/>
  <c r="N61" i="6"/>
  <c r="Q60" i="6"/>
  <c r="Q59" i="6"/>
  <c r="Q58" i="6"/>
  <c r="Q57" i="6"/>
  <c r="Q56" i="6"/>
  <c r="Q55" i="6"/>
  <c r="N53" i="6"/>
  <c r="P53" i="6"/>
  <c r="O52" i="6"/>
  <c r="P52" i="6"/>
  <c r="P117" i="6" s="1"/>
  <c r="N52" i="6"/>
  <c r="N117" i="6" s="1"/>
  <c r="Q46" i="6"/>
  <c r="Q43" i="6"/>
  <c r="Q41" i="6"/>
  <c r="Q40" i="6"/>
  <c r="Q36" i="6"/>
  <c r="N32" i="6"/>
  <c r="N118" i="6" s="1"/>
  <c r="O32" i="6"/>
  <c r="O118" i="6" s="1"/>
  <c r="P32" i="6"/>
  <c r="P118" i="6" s="1"/>
  <c r="N30" i="6"/>
  <c r="O30" i="6"/>
  <c r="P30" i="6"/>
  <c r="P116" i="6" s="1"/>
  <c r="P115" i="6" s="1"/>
  <c r="M30" i="6"/>
  <c r="Q24" i="6"/>
  <c r="Q29" i="6"/>
  <c r="Q28" i="6"/>
  <c r="Q27" i="6"/>
  <c r="Q23" i="6"/>
  <c r="O116" i="6" l="1"/>
  <c r="Q53" i="6"/>
  <c r="N115" i="6"/>
  <c r="O117" i="6"/>
  <c r="M82" i="6"/>
  <c r="M109" i="6"/>
  <c r="O115" i="6" l="1"/>
  <c r="Q114" i="6"/>
  <c r="M76" i="6" l="1"/>
  <c r="M69" i="6"/>
  <c r="M87" i="6"/>
  <c r="M95" i="6" l="1"/>
  <c r="Q93" i="6"/>
  <c r="H97" i="6" l="1"/>
  <c r="I97" i="6"/>
  <c r="J97" i="6"/>
  <c r="K97" i="6"/>
  <c r="L97" i="6"/>
  <c r="M97" i="6"/>
  <c r="Q97" i="6"/>
  <c r="G97" i="6"/>
  <c r="M96" i="6"/>
  <c r="Q109" i="6" l="1"/>
  <c r="K108" i="6"/>
  <c r="Q108" i="6" s="1"/>
  <c r="K110" i="6" l="1"/>
  <c r="M120" i="6" l="1"/>
  <c r="G53" i="6"/>
  <c r="G120" i="6" s="1"/>
  <c r="H32" i="6"/>
  <c r="I32" i="6"/>
  <c r="J32" i="6"/>
  <c r="K32" i="6"/>
  <c r="L32" i="6"/>
  <c r="M32" i="6"/>
  <c r="G32" i="6"/>
  <c r="Q32" i="6" l="1"/>
  <c r="L124" i="6" l="1"/>
  <c r="K124" i="6"/>
  <c r="J124" i="6"/>
  <c r="I124" i="6"/>
  <c r="H124" i="6"/>
  <c r="G124" i="6"/>
  <c r="M124" i="6"/>
  <c r="Q96" i="6" l="1"/>
  <c r="L82" i="6"/>
  <c r="Q82" i="6" s="1"/>
  <c r="Q111" i="6" l="1"/>
  <c r="M110" i="6"/>
  <c r="Q106" i="6"/>
  <c r="Q104" i="6"/>
  <c r="M103" i="6"/>
  <c r="Q90" i="6"/>
  <c r="Q88" i="6"/>
  <c r="Q84" i="6"/>
  <c r="Q79" i="6"/>
  <c r="Q77" i="6"/>
  <c r="Q75" i="6"/>
  <c r="Q73" i="6"/>
  <c r="Q70" i="6"/>
  <c r="Q68" i="6"/>
  <c r="Q67" i="6"/>
  <c r="Q65" i="6"/>
  <c r="M61" i="6"/>
  <c r="M116" i="6" s="1"/>
  <c r="M52" i="6"/>
  <c r="Q50" i="6"/>
  <c r="Q49" i="6"/>
  <c r="Q48" i="6"/>
  <c r="M31" i="6"/>
  <c r="M117" i="6" l="1"/>
  <c r="M118" i="6"/>
  <c r="M115" i="6" l="1"/>
  <c r="L87" i="6"/>
  <c r="Q87" i="6" s="1"/>
  <c r="L69" i="6"/>
  <c r="L76" i="6" l="1"/>
  <c r="Q76" i="6" s="1"/>
  <c r="K89" i="6" l="1"/>
  <c r="F89" i="6"/>
  <c r="F95" i="6" l="1"/>
  <c r="F99" i="6" s="1"/>
  <c r="L89" i="6"/>
  <c r="Q89" i="6" s="1"/>
  <c r="L30" i="6"/>
  <c r="L103" i="6" l="1"/>
  <c r="K45" i="6" l="1"/>
  <c r="Q45" i="6" l="1"/>
  <c r="K51" i="6"/>
  <c r="H53" i="6"/>
  <c r="H120" i="6" s="1"/>
  <c r="I53" i="6"/>
  <c r="I120" i="6" s="1"/>
  <c r="J53" i="6"/>
  <c r="J120" i="6" s="1"/>
  <c r="K53" i="6"/>
  <c r="K120" i="6" s="1"/>
  <c r="L53" i="6"/>
  <c r="L120" i="6" s="1"/>
  <c r="G52" i="6"/>
  <c r="H52" i="6"/>
  <c r="I52" i="6"/>
  <c r="J52" i="6"/>
  <c r="K52" i="6"/>
  <c r="L52" i="6"/>
  <c r="H33" i="6"/>
  <c r="I33" i="6"/>
  <c r="G33" i="6"/>
  <c r="Q52" i="6" l="1"/>
  <c r="Q33" i="6"/>
  <c r="L110" i="6"/>
  <c r="I110" i="6"/>
  <c r="H110" i="6"/>
  <c r="G110" i="6"/>
  <c r="J107" i="6"/>
  <c r="K103" i="6"/>
  <c r="J103" i="6"/>
  <c r="I103" i="6"/>
  <c r="H100" i="6"/>
  <c r="G100" i="6"/>
  <c r="G99" i="6"/>
  <c r="Q99" i="6" s="1"/>
  <c r="J86" i="6"/>
  <c r="J85" i="6"/>
  <c r="Q85" i="6" s="1"/>
  <c r="K83" i="6"/>
  <c r="G69" i="6"/>
  <c r="G95" i="6" s="1"/>
  <c r="J62" i="6"/>
  <c r="J95" i="6" s="1"/>
  <c r="I62" i="6"/>
  <c r="L61" i="6"/>
  <c r="K61" i="6"/>
  <c r="J61" i="6"/>
  <c r="I61" i="6"/>
  <c r="H61" i="6"/>
  <c r="G61" i="6"/>
  <c r="G44" i="6"/>
  <c r="H42" i="6"/>
  <c r="J38" i="6"/>
  <c r="L122" i="6"/>
  <c r="K122" i="6"/>
  <c r="J122" i="6"/>
  <c r="I122" i="6"/>
  <c r="H122" i="6"/>
  <c r="G122" i="6"/>
  <c r="L118" i="6"/>
  <c r="K118" i="6"/>
  <c r="J118" i="6"/>
  <c r="I118" i="6"/>
  <c r="H118" i="6"/>
  <c r="L31" i="6"/>
  <c r="K31" i="6"/>
  <c r="J31" i="6"/>
  <c r="I31" i="6"/>
  <c r="H31" i="6"/>
  <c r="G31" i="6"/>
  <c r="K30" i="6"/>
  <c r="J30" i="6"/>
  <c r="I30" i="6"/>
  <c r="Q38" i="6" l="1"/>
  <c r="J51" i="6"/>
  <c r="J116" i="6" s="1"/>
  <c r="I116" i="6"/>
  <c r="Q42" i="6"/>
  <c r="H51" i="6"/>
  <c r="Q44" i="6"/>
  <c r="G51" i="6"/>
  <c r="Q61" i="6"/>
  <c r="I95" i="6"/>
  <c r="Q62" i="6"/>
  <c r="G117" i="6"/>
  <c r="Q31" i="6"/>
  <c r="Q69" i="6"/>
  <c r="G30" i="6"/>
  <c r="Q107" i="6"/>
  <c r="J110" i="6"/>
  <c r="Q110" i="6" s="1"/>
  <c r="Q122" i="6"/>
  <c r="Q120" i="6"/>
  <c r="Q100" i="6"/>
  <c r="G118" i="6"/>
  <c r="Q118" i="6" s="1"/>
  <c r="H30" i="6"/>
  <c r="F100" i="6"/>
  <c r="F103" i="6" s="1"/>
  <c r="F104" i="6" s="1"/>
  <c r="F106" i="6" s="1"/>
  <c r="K117" i="6"/>
  <c r="I117" i="6"/>
  <c r="L83" i="6"/>
  <c r="L95" i="6" s="1"/>
  <c r="L116" i="6" s="1"/>
  <c r="H117" i="6"/>
  <c r="L117" i="6"/>
  <c r="J117" i="6"/>
  <c r="F27" i="6"/>
  <c r="F28" i="6" s="1"/>
  <c r="F29" i="6" s="1"/>
  <c r="K86" i="6"/>
  <c r="K95" i="6" s="1"/>
  <c r="K116" i="6" s="1"/>
  <c r="G103" i="6"/>
  <c r="H103" i="6"/>
  <c r="Q95" i="6" l="1"/>
  <c r="H116" i="6"/>
  <c r="G116" i="6"/>
  <c r="G115" i="6" s="1"/>
  <c r="R51" i="6"/>
  <c r="Q117" i="6"/>
  <c r="Q83" i="6"/>
  <c r="Q86" i="6"/>
  <c r="Q51" i="6"/>
  <c r="Q30" i="6"/>
  <c r="I115" i="6"/>
  <c r="K115" i="6"/>
  <c r="J115" i="6"/>
  <c r="F107" i="6"/>
  <c r="F110" i="6" s="1"/>
  <c r="F111" i="6" s="1"/>
  <c r="F108" i="6"/>
  <c r="Q103" i="6"/>
  <c r="L115" i="6"/>
  <c r="F30" i="6"/>
  <c r="F23" i="6"/>
  <c r="F36" i="6"/>
  <c r="F38" i="6" s="1"/>
  <c r="Q116" i="6" l="1"/>
  <c r="Q115" i="6" s="1"/>
  <c r="H115" i="6"/>
  <c r="T115" i="6" s="1"/>
  <c r="T116" i="6"/>
  <c r="F40" i="6"/>
  <c r="F42" i="6"/>
  <c r="F44" i="6" s="1"/>
  <c r="F45" i="6" s="1"/>
  <c r="F46" i="6" s="1"/>
  <c r="F48" i="6" s="1"/>
  <c r="F49" i="6" s="1"/>
  <c r="F50" i="6" s="1"/>
  <c r="F51" i="6" l="1"/>
  <c r="F55" i="6" s="1"/>
  <c r="F57" i="6" s="1"/>
  <c r="F58" i="6" s="1"/>
  <c r="F59" i="6" s="1"/>
  <c r="F60" i="6" s="1"/>
  <c r="F61" i="6" s="1"/>
  <c r="F62" i="6" s="1"/>
  <c r="F64" i="6" l="1"/>
  <c r="F65" i="6" s="1"/>
  <c r="F67" i="6" s="1"/>
  <c r="F68" i="6" s="1"/>
  <c r="F72" i="6" s="1"/>
  <c r="F63" i="6"/>
  <c r="F69" i="6" l="1"/>
  <c r="F73" i="6" s="1"/>
  <c r="F83" i="6" s="1"/>
  <c r="F84" i="6" s="1"/>
  <c r="F85" i="6" s="1"/>
  <c r="F86" i="6" s="1"/>
  <c r="F75" i="6" l="1"/>
  <c r="F76" i="6" s="1"/>
  <c r="F77" i="6" s="1"/>
  <c r="F79" i="6" s="1"/>
  <c r="F82" i="6"/>
</calcChain>
</file>

<file path=xl/sharedStrings.xml><?xml version="1.0" encoding="utf-8"?>
<sst xmlns="http://schemas.openxmlformats.org/spreadsheetml/2006/main" count="240" uniqueCount="167">
  <si>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</si>
  <si>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</si>
  <si>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</si>
  <si>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</si>
  <si>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</si>
  <si>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</si>
  <si>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</si>
  <si>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</si>
  <si>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</si>
  <si>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</si>
  <si>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</si>
  <si>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</si>
  <si>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</si>
  <si>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</si>
  <si>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</si>
  <si>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2017-2018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</si>
  <si>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</si>
  <si>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</si>
  <si>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</si>
  <si>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</si>
  <si>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</si>
  <si>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</si>
  <si>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</si>
  <si>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</si>
  <si>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</si>
  <si>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</si>
  <si>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</si>
  <si>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</si>
  <si>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</si>
  <si>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</si>
  <si>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</si>
  <si>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</si>
  <si>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</si>
  <si>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</si>
  <si>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</si>
  <si>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</si>
  <si>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</si>
  <si>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Санітарна очистка міста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</si>
  <si>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</si>
  <si>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</si>
  <si>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</si>
  <si>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</si>
  <si>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</si>
  <si>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</si>
  <si>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</si>
  <si>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</si>
  <si>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</si>
  <si>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Бюджет Криво-різької міської територіальної громади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</si>
  <si>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</si>
  <si>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</si>
  <si>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</si>
  <si>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</si>
  <si>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</si>
  <si>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</si>
  <si>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</si>
  <si>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</si>
  <si>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</si>
  <si>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</si>
  <si>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</si>
  <si>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</si>
  <si>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</si>
  <si>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</si>
  <si>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</si>
  <si>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</si>
  <si>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</si>
  <si>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</si>
  <si>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</si>
  <si>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</si>
  <si>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</si>
  <si>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</si>
  <si>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</si>
  <si>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</si>
  <si>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</si>
  <si>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</si>
  <si>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</si>
  <si>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>2023 рік</t>
  </si>
  <si>
    <t>4.12. Оплата праці та енергоносіїв (електроенер-гія, вода тощо)</t>
  </si>
  <si>
    <t>2017-2021</t>
  </si>
  <si>
    <t>20120-2023</t>
  </si>
  <si>
    <t>2017-2019</t>
  </si>
  <si>
    <t>2021-2022</t>
  </si>
  <si>
    <t>2020-2021</t>
  </si>
  <si>
    <t>2020-2022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</si>
  <si>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</si>
  <si>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</si>
  <si>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</si>
  <si>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</si>
  <si>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</si>
  <si>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</si>
  <si>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</si>
  <si>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</si>
  <si>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</si>
  <si>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</si>
  <si>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>депутатами обласної ради</t>
  </si>
  <si>
    <t>Продовження додатка 2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</si>
  <si>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</si>
  <si>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>матеріальних активів, проведення експертиз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</si>
  <si>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</si>
  <si>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</si>
  <si>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</si>
  <si>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</si>
  <si>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</si>
  <si>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</si>
  <si>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</si>
  <si>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</si>
  <si>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</si>
  <si>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 му районі міста Кривого Рогу Дніпропет-ровської області» </t>
  </si>
  <si>
    <t>чень виборців депутатами обласної ради</t>
  </si>
  <si>
    <t>4.15. Заходи, у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</si>
  <si>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 xml:space="preserve">6.5. Заходи з енергозбере-ження (вико-нання робіт з будівництва, реконструкції, капітального ремонту коте-лень та тепло-вих мереж) </t>
  </si>
  <si>
    <t>2.8. Реєстрація та перереєстра-ція спеціальної технік, автотранс-порту (узяття на облік та зняття з нього)</t>
  </si>
  <si>
    <t>Одержувачі коштів</t>
  </si>
  <si>
    <t>Розвиток та утриман-ня житлово-комунального господарства міста</t>
  </si>
  <si>
    <t>Заходи для забезпечення сталого розвитку та утримання житлово-комунального господарства міста</t>
  </si>
  <si>
    <t>Департамент розвитку інф-раструктури міста виконкому Криворізької міської ради Виконком Криворізької міської ради</t>
  </si>
  <si>
    <t>Власні надходження</t>
  </si>
  <si>
    <t>Департамент розвитку інф-раструктури міста виконкому Криворізької міської ради, виконавчий комітет Криворізької міської ради</t>
  </si>
  <si>
    <t>Департамент розвитку інф-раструктури міста виконкому Криворізької міської ради</t>
  </si>
  <si>
    <t xml:space="preserve">                                   Департамент розвитку інф-раструктури міста виконкому Криворізької міської ради</t>
  </si>
  <si>
    <t>3.5. Утри-мання, поточний, капітальний ремонт контейнерних майданчиків</t>
  </si>
  <si>
    <t>1.3. Капіталь-ний, поточний ремонт, утримання та реконструкція житлового фонду</t>
  </si>
  <si>
    <t>Департамент розвитку інф-раструктури міста виконкому Криворізької міської ради, одержувачі коштів, одержувачі коштів</t>
  </si>
  <si>
    <t>4.25. Заходи із забезпечення  міста Кривого Рогу водо-постачанням в умовах зброй-ної агресії Російської Федерації проти України</t>
  </si>
  <si>
    <t>Субвенція з обласного бю-джету до бюд-жету Криворі-зької міської територіальної громади для здійснення за-ходів із забез-печення  міста Кривого Рогу водопостачан-ням в умовах збройної агре-сії Російської Федерації проти України</t>
  </si>
  <si>
    <t xml:space="preserve">Департамент розвитку інф-раструктури міста виконко-му Криворізь-кої міської ради - голов-ний розпоряд-ник коштів,     Комунальне   підприємство «Кривбасводо-канал» - одержувач коштів </t>
  </si>
  <si>
    <t>Недопущення зниження експлуатаційного рівня води у джерелі питного водопостачання міста за рахунок впровадження альтернативної моделі подачі (перекачування) обсягу води для поповнення Південного водосховища</t>
  </si>
  <si>
    <t>2017-2026</t>
  </si>
  <si>
    <t>2022-2026</t>
  </si>
  <si>
    <t>2018-2026</t>
  </si>
  <si>
    <t>2021-2026</t>
  </si>
  <si>
    <t>2019-2026</t>
  </si>
  <si>
    <t>2023-2026</t>
  </si>
  <si>
    <t>2020-2026</t>
  </si>
  <si>
    <t>2024 рік</t>
  </si>
  <si>
    <t>2025 рік</t>
  </si>
  <si>
    <t>2026 рік</t>
  </si>
  <si>
    <t>1.9. Створення належних умов для проживання внутрішньо-переміщених осіб у гурто-житках міста</t>
  </si>
  <si>
    <t>3.4.Придбання та ремонт кон-тейнерних систем для розміщення контейнерів для збору твердих побутових відходів</t>
  </si>
  <si>
    <t>Бюджет Криворізької міської територіальної громади</t>
  </si>
  <si>
    <t>Субвенція з обласного бюджету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</si>
  <si>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Субвенція з обласного бюджету бюджетам міст, районів та об’єднанням територіальних   громад на виконання доручень виборців депутатами обласної ради</t>
  </si>
  <si>
    <t xml:space="preserve">2.1. Оформ-лення висно-вку спеціалі-зованої органі-зації про мож-ливість (немо-жливість) подальшої експлуатації основних засобів, інших необоротних </t>
  </si>
  <si>
    <t>2.9. Послуги з розробки про-ектів землеуст-рою щодо від-ведення земельних ділянок у постійне користування під об´єкти нерухомості</t>
  </si>
  <si>
    <t xml:space="preserve">Субвенція з державного бюджету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</si>
  <si>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Бюджет Криворізької міської  територіальної громади</t>
  </si>
  <si>
    <t xml:space="preserve">Департамент розвитку інф-раструктури міста виконкому Криворізь-кої міської ради - головний роз-порядник коштів,     Комунальне   підприємс-тво «Кри-вбасводо-канал» - одержувач коштів </t>
  </si>
  <si>
    <t xml:space="preserve"> Департамент розвитку інф-раструктури міста виконкому Криворізь-кої міської  ради -головний розпоря-дник коштів, Комунальне підприємство «Кривбастеп-лоенерго» Криворізької міської ради - одержувач коштів</t>
  </si>
  <si>
    <t>Департа-мент роз-витку інф-раструктури міста виконкому Криворізь-кої міської ради,  Ко-мунальне підприєм-ство «Сан-сервіс» Криворізької міської ради - одержувач коштів</t>
  </si>
  <si>
    <t>Департамент розвитку інф-раструктури міста виконкому Криворізької міської ради - головний розпорядник коштів, одержувачі коштів</t>
  </si>
  <si>
    <t>Субвенція з обласного бюджету бюджетам міст, районів та об’єднанням територіальних   громад на виконання дору-</t>
  </si>
  <si>
    <t>Субвенція з державного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</si>
  <si>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Субвенція з обласного бю-джету для здійснення заходів,   у тому числі з енергозбереже-ння, на об'єк-тах теплопоста-чання комунальної власності міста Кривого Рогу в умовах збройної агре-сії Російської Федерації проти України</t>
  </si>
  <si>
    <t xml:space="preserve">Бюджет Криворізької міської територіальної громади </t>
  </si>
  <si>
    <t xml:space="preserve">Субвенція з обласного бюджету бюджетам міст, районів та об’єднанням територіальних   громад на виконання доручень виборців  </t>
  </si>
  <si>
    <t xml:space="preserve">2.6. Витрати, пов'язані із судовими процесами,ог-олошеннями за судовими справами, послугами з питань патентування та авторського права, юридичними та поштовими послугами </t>
  </si>
  <si>
    <t>Субвенція з обласного бю-джету для здійснення заходів,   у тому числі з енерго-збереження, на об'єктах теплопоста-чання комуна-льної власності міста Кривого Рогу в умовах збройної агре-сії Російської Федерації проти України</t>
  </si>
  <si>
    <t xml:space="preserve">Департамент розвитку інф-раструктури міста виконкому Криворізької міської ради - головний роз-порядник коштів, Ко-мунальний заклад «Ди- тячий оздо-ровчий табір  «Перлина Кри-воріжжя» Криворізької міської ради - одержувач коштів </t>
  </si>
  <si>
    <t xml:space="preserve">4.21.  Попов-нення статут-ного  капіталу на  придбання спецтехніки, обладнання та   предметів до-вгостроково-го користування  </t>
  </si>
  <si>
    <t xml:space="preserve">2.2. Інвентари-зація, технічна інвентаризація, оцінка майна, технічне обстеження об’єктів нерухомого майна та  об’єктів (елементів) благоустрою з виготовленням технічного паспорта та  технічного висновку, оформлення довідок на об’єкти  нерухомго майна </t>
  </si>
  <si>
    <t xml:space="preserve">Департамент розвитку інф-раструктури міста виконкому Криворізької міської ради - головний роз-порядник коштів, Ко-мунальне  підприємство теплових мереж «Криворіжтепломе-режа» - одержувач коштів </t>
  </si>
  <si>
    <t>ПРОГРАМА                                                                                         розвитку та утримання житлово-комунального                                                                                                                     господарства міста на період 2017–2026 років</t>
  </si>
  <si>
    <t xml:space="preserve">                                                                     до рішення міської ради</t>
  </si>
  <si>
    <t xml:space="preserve">                                                                     Додаток 2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</si>
  <si>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40"/>
        <color indexed="8"/>
        <rFont val="Times New Roman"/>
        <family val="1"/>
        <charset val="204"/>
      </rPr>
      <t>–</t>
    </r>
    <r>
      <rPr>
        <b/>
        <i/>
        <sz val="40"/>
        <color indexed="8"/>
        <rFont val="Times New Roman"/>
        <family val="1"/>
        <charset val="204"/>
      </rPr>
      <t>2026 років</t>
    </r>
  </si>
  <si>
    <t xml:space="preserve">                 08.12.2023 №2366</t>
  </si>
  <si>
    <t xml:space="preserve">Керуюча справами виконкому </t>
  </si>
  <si>
    <t>Олена ШОВГЕЛЯ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</si>
</sst>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38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sz val="1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9"/>
      <name val="Times New Roman"/>
      <family val="1"/>
      <charset val="204"/>
    </font>
    <font>
      <sz val="19.5"/>
      <name val="Times New Roman"/>
      <family val="1"/>
      <charset val="204"/>
    </font>
    <font>
      <b/>
      <sz val="22"/>
      <name val="Times New Roman"/>
      <family val="1"/>
      <charset val="204"/>
    </font>
    <font>
      <sz val="26"/>
      <name val="Times New Roman"/>
      <family val="1"/>
      <charset val="204"/>
    </font>
    <font>
      <b/>
      <sz val="26"/>
      <name val="Times New Roman"/>
      <family val="1"/>
      <charset val="204"/>
    </font>
    <font>
      <sz val="28"/>
      <name val="Times New Roman"/>
      <family val="1"/>
      <charset val="204"/>
    </font>
    <font>
      <sz val="17.5"/>
      <name val="Times New Roman"/>
      <family val="1"/>
      <charset val="204"/>
    </font>
    <font>
      <i/>
      <sz val="40"/>
      <name val="Times New Roman"/>
      <family val="1"/>
      <charset val="204"/>
    </font>
    <font>
      <b/>
      <i/>
      <sz val="40"/>
      <name val="Times New Roman"/>
      <family val="1"/>
      <charset val="204"/>
    </font>
    <font>
      <b/>
      <sz val="40"/>
      <name val="Arial Cyr"/>
      <charset val="204"/>
    </font>
    <font>
      <sz val="40"/>
      <name val="Times New Roman"/>
      <family val="1"/>
      <charset val="204"/>
    </font>
    <font>
      <b/>
      <i/>
      <sz val="40"/>
      <color indexed="8"/>
      <name val="Times New Roman"/>
      <family val="1"/>
      <charset val="204"/>
    </font>
    <font>
      <b/>
      <sz val="40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 wrapText="1"/>
    </xf>
    <xf numFmtId="0" fontId="11" fillId="0" borderId="0" xfId="0" applyFont="1"/>
    <xf numFmtId="0" fontId="10" fillId="0" borderId="0" xfId="0" applyFont="1" applyAlignment="1">
      <alignment horizontal="left" vertical="center"/>
    </xf>
    <xf numFmtId="4" fontId="11" fillId="0" borderId="0" xfId="0" applyNumberFormat="1" applyFont="1"/>
    <xf numFmtId="0" fontId="12" fillId="0" borderId="0" xfId="0" applyFont="1"/>
    <xf numFmtId="0" fontId="8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/>
    </xf>
    <xf numFmtId="0" fontId="17" fillId="0" borderId="0" xfId="0" applyFont="1"/>
    <xf numFmtId="0" fontId="16" fillId="0" borderId="0" xfId="0" applyFont="1"/>
    <xf numFmtId="0" fontId="18" fillId="0" borderId="0" xfId="0" applyFont="1"/>
    <xf numFmtId="0" fontId="6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6" xfId="0" applyFont="1" applyBorder="1"/>
    <xf numFmtId="0" fontId="21" fillId="0" borderId="0" xfId="0" applyFont="1"/>
    <xf numFmtId="0" fontId="11" fillId="2" borderId="0" xfId="0" applyFont="1" applyFill="1"/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25" fillId="0" borderId="0" xfId="0" applyNumberFormat="1" applyFont="1"/>
    <xf numFmtId="4" fontId="27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vertical="top" wrapText="1"/>
    </xf>
    <xf numFmtId="0" fontId="8" fillId="0" borderId="4" xfId="0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vertical="center" wrapText="1"/>
    </xf>
    <xf numFmtId="2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4" xfId="0" applyFont="1" applyBorder="1" applyAlignment="1">
      <alignment vertical="top" wrapText="1"/>
    </xf>
    <xf numFmtId="4" fontId="9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top" wrapText="1"/>
    </xf>
    <xf numFmtId="16" fontId="8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center" wrapText="1"/>
    </xf>
    <xf numFmtId="4" fontId="8" fillId="0" borderId="1" xfId="0" quotePrefix="1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vertical="top" wrapText="1"/>
    </xf>
    <xf numFmtId="0" fontId="8" fillId="0" borderId="7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center" wrapText="1"/>
    </xf>
    <xf numFmtId="4" fontId="24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8" fillId="0" borderId="5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0" applyFont="1" applyBorder="1" applyAlignment="1">
      <alignment vertical="center" wrapText="1"/>
    </xf>
    <xf numFmtId="4" fontId="8" fillId="0" borderId="2" xfId="0" applyNumberFormat="1" applyFont="1" applyBorder="1" applyAlignment="1">
      <alignment vertical="center" wrapText="1"/>
    </xf>
    <xf numFmtId="3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/>
    <xf numFmtId="0" fontId="29" fillId="0" borderId="0" xfId="0" applyFont="1"/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0" fontId="32" fillId="0" borderId="0" xfId="0" applyFont="1" applyAlignment="1">
      <alignment horizontal="left" vertical="center" wrapText="1"/>
    </xf>
    <xf numFmtId="0" fontId="29" fillId="0" borderId="0" xfId="0" applyFont="1" applyAlignment="1">
      <alignment vertical="top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left" vertical="center"/>
    </xf>
    <xf numFmtId="0" fontId="19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top" wrapText="1"/>
    </xf>
    <xf numFmtId="3" fontId="8" fillId="0" borderId="1" xfId="1" applyNumberFormat="1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28" fillId="0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4" fontId="6" fillId="0" borderId="0" xfId="0" applyNumberFormat="1" applyFont="1" applyAlignment="1">
      <alignment horizontal="right" vertical="center" wrapText="1"/>
    </xf>
    <xf numFmtId="4" fontId="15" fillId="0" borderId="0" xfId="0" applyNumberFormat="1" applyFont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top" wrapText="1"/>
    </xf>
    <xf numFmtId="4" fontId="8" fillId="0" borderId="4" xfId="0" applyNumberFormat="1" applyFont="1" applyBorder="1" applyAlignment="1">
      <alignment horizontal="center" vertical="top" wrapText="1"/>
    </xf>
    <xf numFmtId="0" fontId="30" fillId="0" borderId="0" xfId="0" applyFont="1" applyAlignment="1">
      <alignment horizontal="center" wrapText="1"/>
    </xf>
    <xf numFmtId="0" fontId="31" fillId="0" borderId="0" xfId="0" applyFont="1" applyAlignment="1">
      <alignment horizontal="center" wrapText="1"/>
    </xf>
    <xf numFmtId="0" fontId="3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35" fillId="0" borderId="0" xfId="0" applyFont="1"/>
    <xf numFmtId="0" fontId="35" fillId="0" borderId="0" xfId="0" applyFont="1" applyAlignment="1">
      <alignment vertical="top"/>
    </xf>
    <xf numFmtId="0" fontId="37" fillId="0" borderId="0" xfId="0" applyFont="1" applyAlignment="1"/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140"/>
  <sheetViews>
    <sheetView tabSelected="1" view="pageBreakPreview" topLeftCell="A126" zoomScale="50" zoomScaleNormal="50" zoomScaleSheetLayoutView="50" workbookViewId="0">
      <selection activeCell="A129" sqref="A129:F129"/>
    </sheetView>
  </sheetViews>
  <sheetFormatPr defaultColWidth="9.140625" defaultRowHeight="12.75" x14ac:dyDescent="0.2"/>
  <cols>
    <col min="1" max="1" width="6.85546875" style="7" customWidth="1"/>
    <col min="2" max="2" width="20.42578125" style="7" customWidth="1"/>
    <col min="3" max="3" width="25.28515625" style="7" customWidth="1"/>
    <col min="4" max="4" width="15.28515625" style="21" customWidth="1"/>
    <col min="5" max="5" width="25.42578125" style="7" customWidth="1"/>
    <col min="6" max="6" width="26.85546875" style="7" customWidth="1"/>
    <col min="7" max="7" width="20.5703125" style="7" customWidth="1"/>
    <col min="8" max="8" width="20.28515625" style="7" customWidth="1"/>
    <col min="9" max="10" width="20.5703125" style="7" customWidth="1"/>
    <col min="11" max="11" width="20.7109375" style="7" customWidth="1"/>
    <col min="12" max="12" width="23.5703125" style="7" customWidth="1"/>
    <col min="13" max="13" width="23.140625" style="7" customWidth="1"/>
    <col min="14" max="14" width="25.42578125" style="7" customWidth="1"/>
    <col min="15" max="15" width="26" style="7" customWidth="1"/>
    <col min="16" max="16" width="24.85546875" style="7" customWidth="1"/>
    <col min="17" max="17" width="31.28515625" style="7" customWidth="1"/>
    <col min="18" max="18" width="28.5703125" style="7" customWidth="1"/>
    <col min="19" max="19" width="11.5703125" style="7" hidden="1" customWidth="1"/>
    <col min="20" max="20" width="35.28515625" style="7" customWidth="1"/>
    <col min="21" max="21" width="33.140625" style="7" customWidth="1"/>
    <col min="22" max="16384" width="9.140625" style="7"/>
  </cols>
  <sheetData>
    <row r="1" spans="1:19" ht="30.75" customHeight="1" x14ac:dyDescent="0.2">
      <c r="L1" s="6"/>
      <c r="M1" s="98" t="s">
        <v>162</v>
      </c>
      <c r="N1" s="98"/>
      <c r="O1" s="98"/>
      <c r="P1" s="98"/>
      <c r="Q1" s="98"/>
      <c r="R1" s="98"/>
    </row>
    <row r="2" spans="1:19" ht="37.5" customHeight="1" x14ac:dyDescent="0.4">
      <c r="A2" s="1"/>
      <c r="B2" s="1"/>
      <c r="C2" s="1"/>
      <c r="D2" s="22"/>
      <c r="E2" s="1"/>
      <c r="F2" s="2" t="s">
        <v>7</v>
      </c>
      <c r="G2" s="8"/>
      <c r="L2" s="16"/>
      <c r="M2" s="92" t="s">
        <v>161</v>
      </c>
      <c r="N2" s="92"/>
      <c r="O2" s="92"/>
      <c r="P2" s="92"/>
      <c r="Q2" s="92"/>
      <c r="R2" s="92"/>
      <c r="S2" s="6"/>
    </row>
    <row r="3" spans="1:19" ht="37.5" customHeight="1" x14ac:dyDescent="0.4">
      <c r="A3" s="1"/>
      <c r="B3" s="1"/>
      <c r="C3" s="1"/>
      <c r="D3" s="22"/>
      <c r="E3" s="1"/>
      <c r="F3" s="2"/>
      <c r="G3" s="8"/>
      <c r="L3" s="16"/>
      <c r="M3" s="83"/>
      <c r="N3" s="83"/>
      <c r="O3" s="83"/>
      <c r="P3" s="92" t="s">
        <v>164</v>
      </c>
      <c r="Q3" s="130"/>
      <c r="R3" s="130"/>
      <c r="S3" s="6"/>
    </row>
    <row r="4" spans="1:19" ht="162" customHeight="1" x14ac:dyDescent="0.7">
      <c r="A4" s="73"/>
      <c r="B4" s="73"/>
      <c r="C4" s="74"/>
      <c r="D4" s="75"/>
      <c r="E4" s="127" t="s">
        <v>160</v>
      </c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76"/>
      <c r="Q4" s="77"/>
      <c r="R4" s="77"/>
    </row>
    <row r="5" spans="1:19" ht="18" customHeight="1" x14ac:dyDescent="0.7">
      <c r="A5" s="73"/>
      <c r="B5" s="73"/>
      <c r="C5" s="78"/>
      <c r="D5" s="79"/>
      <c r="E5" s="80"/>
      <c r="F5" s="81"/>
      <c r="G5" s="81"/>
      <c r="H5" s="81"/>
      <c r="I5" s="81"/>
      <c r="J5" s="81"/>
      <c r="K5" s="81"/>
      <c r="L5" s="81"/>
      <c r="M5" s="81"/>
      <c r="N5" s="81"/>
      <c r="O5" s="81"/>
      <c r="P5" s="82"/>
      <c r="Q5" s="77"/>
      <c r="R5" s="77"/>
    </row>
    <row r="6" spans="1:19" ht="24.75" hidden="1" customHeight="1" x14ac:dyDescent="0.2">
      <c r="A6" s="129" t="s">
        <v>163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</row>
    <row r="7" spans="1:19" ht="107.25" customHeight="1" x14ac:dyDescent="0.2">
      <c r="A7" s="129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</row>
    <row r="8" spans="1:19" ht="30.75" customHeight="1" x14ac:dyDescent="0.2">
      <c r="A8" s="91" t="s">
        <v>17</v>
      </c>
      <c r="B8" s="102" t="s">
        <v>21</v>
      </c>
      <c r="C8" s="91" t="s">
        <v>0</v>
      </c>
      <c r="D8" s="91" t="s">
        <v>9</v>
      </c>
      <c r="E8" s="91" t="s">
        <v>1</v>
      </c>
      <c r="F8" s="91" t="s">
        <v>18</v>
      </c>
      <c r="G8" s="102" t="s">
        <v>32</v>
      </c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91" t="s">
        <v>8</v>
      </c>
    </row>
    <row r="9" spans="1:19" ht="27" customHeight="1" x14ac:dyDescent="0.2">
      <c r="A9" s="89"/>
      <c r="B9" s="102"/>
      <c r="C9" s="89"/>
      <c r="D9" s="89"/>
      <c r="E9" s="89"/>
      <c r="F9" s="89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89"/>
    </row>
    <row r="10" spans="1:19" ht="21" customHeight="1" x14ac:dyDescent="0.2">
      <c r="A10" s="89"/>
      <c r="B10" s="102"/>
      <c r="C10" s="89"/>
      <c r="D10" s="89"/>
      <c r="E10" s="89"/>
      <c r="F10" s="89"/>
      <c r="G10" s="102" t="s">
        <v>2</v>
      </c>
      <c r="H10" s="102" t="s">
        <v>3</v>
      </c>
      <c r="I10" s="102" t="s">
        <v>4</v>
      </c>
      <c r="J10" s="102" t="s">
        <v>23</v>
      </c>
      <c r="K10" s="102" t="s">
        <v>25</v>
      </c>
      <c r="L10" s="102" t="s">
        <v>24</v>
      </c>
      <c r="M10" s="102" t="s">
        <v>75</v>
      </c>
      <c r="N10" s="102" t="s">
        <v>133</v>
      </c>
      <c r="O10" s="102" t="s">
        <v>134</v>
      </c>
      <c r="P10" s="102" t="s">
        <v>135</v>
      </c>
      <c r="Q10" s="102" t="s">
        <v>6</v>
      </c>
      <c r="R10" s="89"/>
    </row>
    <row r="11" spans="1:19" ht="80.25" customHeight="1" x14ac:dyDescent="0.2">
      <c r="A11" s="90"/>
      <c r="B11" s="102"/>
      <c r="C11" s="90"/>
      <c r="D11" s="90"/>
      <c r="E11" s="90"/>
      <c r="F11" s="90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90"/>
    </row>
    <row r="12" spans="1:19" ht="26.25" x14ac:dyDescent="0.2">
      <c r="A12" s="17">
        <v>1</v>
      </c>
      <c r="B12" s="17">
        <v>2</v>
      </c>
      <c r="C12" s="17">
        <v>3</v>
      </c>
      <c r="D12" s="17">
        <v>4</v>
      </c>
      <c r="E12" s="17">
        <v>5</v>
      </c>
      <c r="F12" s="17">
        <v>6</v>
      </c>
      <c r="G12" s="17">
        <v>7</v>
      </c>
      <c r="H12" s="17">
        <v>8</v>
      </c>
      <c r="I12" s="17">
        <v>9</v>
      </c>
      <c r="J12" s="17">
        <v>10</v>
      </c>
      <c r="K12" s="17">
        <v>11</v>
      </c>
      <c r="L12" s="17">
        <v>12</v>
      </c>
      <c r="M12" s="17">
        <v>13</v>
      </c>
      <c r="N12" s="17">
        <v>14</v>
      </c>
      <c r="O12" s="17">
        <v>15</v>
      </c>
      <c r="P12" s="17">
        <v>16</v>
      </c>
      <c r="Q12" s="17">
        <v>17</v>
      </c>
      <c r="R12" s="17">
        <v>18</v>
      </c>
    </row>
    <row r="13" spans="1:19" ht="136.5" customHeight="1" x14ac:dyDescent="0.2">
      <c r="A13" s="85">
        <v>1</v>
      </c>
      <c r="B13" s="84" t="s">
        <v>33</v>
      </c>
      <c r="C13" s="27" t="s">
        <v>19</v>
      </c>
      <c r="D13" s="27" t="s">
        <v>126</v>
      </c>
      <c r="E13" s="85" t="s">
        <v>121</v>
      </c>
      <c r="F13" s="27" t="s">
        <v>138</v>
      </c>
      <c r="G13" s="28">
        <f>20000+8000+10000</f>
        <v>38000</v>
      </c>
      <c r="H13" s="28">
        <v>74700</v>
      </c>
      <c r="I13" s="28">
        <v>100000</v>
      </c>
      <c r="J13" s="28">
        <v>200000</v>
      </c>
      <c r="K13" s="28">
        <v>240000</v>
      </c>
      <c r="L13" s="28">
        <v>290000</v>
      </c>
      <c r="M13" s="28">
        <v>149930</v>
      </c>
      <c r="N13" s="28">
        <v>150000</v>
      </c>
      <c r="O13" s="28">
        <v>150000</v>
      </c>
      <c r="P13" s="28">
        <v>150000</v>
      </c>
      <c r="Q13" s="28">
        <f>SUM(G13:P13)</f>
        <v>1542630</v>
      </c>
      <c r="R13" s="85" t="s">
        <v>91</v>
      </c>
    </row>
    <row r="14" spans="1:19" ht="138" customHeight="1" x14ac:dyDescent="0.2">
      <c r="A14" s="85"/>
      <c r="B14" s="84"/>
      <c r="C14" s="27" t="s">
        <v>14</v>
      </c>
      <c r="D14" s="27" t="s">
        <v>126</v>
      </c>
      <c r="E14" s="85"/>
      <c r="F14" s="27" t="str">
        <f>F13</f>
        <v>Бюджет Криворізької міської територіальної громади</v>
      </c>
      <c r="G14" s="28">
        <v>100</v>
      </c>
      <c r="H14" s="28">
        <v>120</v>
      </c>
      <c r="I14" s="28">
        <v>150</v>
      </c>
      <c r="J14" s="28">
        <v>100</v>
      </c>
      <c r="K14" s="28">
        <v>120</v>
      </c>
      <c r="L14" s="28">
        <v>150</v>
      </c>
      <c r="M14" s="28">
        <v>150</v>
      </c>
      <c r="N14" s="28">
        <v>150</v>
      </c>
      <c r="O14" s="28">
        <v>150</v>
      </c>
      <c r="P14" s="28">
        <v>150</v>
      </c>
      <c r="Q14" s="28">
        <f t="shared" ref="Q14:Q19" si="0">SUM(G14:P14)</f>
        <v>1340</v>
      </c>
      <c r="R14" s="85"/>
    </row>
    <row r="15" spans="1:19" ht="103.9" customHeight="1" x14ac:dyDescent="0.2">
      <c r="A15" s="85"/>
      <c r="B15" s="84"/>
      <c r="C15" s="108" t="s">
        <v>120</v>
      </c>
      <c r="D15" s="27" t="s">
        <v>126</v>
      </c>
      <c r="E15" s="85"/>
      <c r="F15" s="27" t="str">
        <f>F13</f>
        <v>Бюджет Криворізької міської територіальної громади</v>
      </c>
      <c r="G15" s="28">
        <v>50000</v>
      </c>
      <c r="H15" s="28">
        <f>55000-1700</f>
        <v>53300</v>
      </c>
      <c r="I15" s="28">
        <v>60000</v>
      </c>
      <c r="J15" s="28">
        <v>20000</v>
      </c>
      <c r="K15" s="28">
        <v>45000</v>
      </c>
      <c r="L15" s="28">
        <v>80000</v>
      </c>
      <c r="M15" s="28">
        <v>20000</v>
      </c>
      <c r="N15" s="28">
        <v>50000</v>
      </c>
      <c r="O15" s="28">
        <v>50000</v>
      </c>
      <c r="P15" s="28">
        <v>50000</v>
      </c>
      <c r="Q15" s="28">
        <f t="shared" si="0"/>
        <v>478300</v>
      </c>
      <c r="R15" s="85"/>
    </row>
    <row r="16" spans="1:19" ht="72" customHeight="1" x14ac:dyDescent="0.2">
      <c r="A16" s="85"/>
      <c r="B16" s="84"/>
      <c r="C16" s="108"/>
      <c r="D16" s="27" t="s">
        <v>126</v>
      </c>
      <c r="E16" s="85"/>
      <c r="F16" s="27" t="s">
        <v>12</v>
      </c>
      <c r="G16" s="28">
        <v>200</v>
      </c>
      <c r="H16" s="28">
        <v>200</v>
      </c>
      <c r="I16" s="28">
        <v>200</v>
      </c>
      <c r="J16" s="28">
        <v>50</v>
      </c>
      <c r="K16" s="28">
        <v>40</v>
      </c>
      <c r="L16" s="28">
        <v>30</v>
      </c>
      <c r="M16" s="28">
        <v>1.5</v>
      </c>
      <c r="N16" s="28">
        <v>0</v>
      </c>
      <c r="O16" s="28">
        <v>0</v>
      </c>
      <c r="P16" s="28">
        <v>0</v>
      </c>
      <c r="Q16" s="28">
        <f t="shared" si="0"/>
        <v>721.5</v>
      </c>
      <c r="R16" s="85"/>
    </row>
    <row r="17" spans="1:18" ht="131.25" customHeight="1" x14ac:dyDescent="0.2">
      <c r="A17" s="85"/>
      <c r="B17" s="84"/>
      <c r="C17" s="29" t="s">
        <v>13</v>
      </c>
      <c r="D17" s="27" t="s">
        <v>126</v>
      </c>
      <c r="E17" s="85"/>
      <c r="F17" s="27" t="str">
        <f>F15</f>
        <v>Бюджет Криворізької міської територіальної громади</v>
      </c>
      <c r="G17" s="28">
        <v>780</v>
      </c>
      <c r="H17" s="28">
        <v>1000</v>
      </c>
      <c r="I17" s="28">
        <v>1500</v>
      </c>
      <c r="J17" s="28">
        <v>1700</v>
      </c>
      <c r="K17" s="28">
        <v>2200</v>
      </c>
      <c r="L17" s="28">
        <v>2100</v>
      </c>
      <c r="M17" s="28">
        <v>0</v>
      </c>
      <c r="N17" s="28">
        <v>0</v>
      </c>
      <c r="O17" s="28">
        <v>0</v>
      </c>
      <c r="P17" s="28">
        <v>0</v>
      </c>
      <c r="Q17" s="28">
        <f t="shared" si="0"/>
        <v>9280</v>
      </c>
      <c r="R17" s="85"/>
    </row>
    <row r="18" spans="1:18" ht="135" customHeight="1" x14ac:dyDescent="0.2">
      <c r="A18" s="85"/>
      <c r="B18" s="84"/>
      <c r="C18" s="30" t="s">
        <v>31</v>
      </c>
      <c r="D18" s="27" t="s">
        <v>126</v>
      </c>
      <c r="E18" s="85"/>
      <c r="F18" s="27" t="str">
        <f>F17</f>
        <v>Бюджет Криворізької міської територіальної громади</v>
      </c>
      <c r="G18" s="28">
        <v>1500</v>
      </c>
      <c r="H18" s="28">
        <v>0</v>
      </c>
      <c r="I18" s="28">
        <v>0</v>
      </c>
      <c r="J18" s="28">
        <v>600</v>
      </c>
      <c r="K18" s="28">
        <v>600</v>
      </c>
      <c r="L18" s="28">
        <v>600</v>
      </c>
      <c r="M18" s="28">
        <v>600</v>
      </c>
      <c r="N18" s="28">
        <v>500</v>
      </c>
      <c r="O18" s="28">
        <v>500</v>
      </c>
      <c r="P18" s="28">
        <v>500</v>
      </c>
      <c r="Q18" s="28">
        <f t="shared" si="0"/>
        <v>5400</v>
      </c>
      <c r="R18" s="85"/>
    </row>
    <row r="19" spans="1:18" ht="252.75" customHeight="1" x14ac:dyDescent="0.2">
      <c r="A19" s="85"/>
      <c r="B19" s="84"/>
      <c r="C19" s="30" t="s">
        <v>34</v>
      </c>
      <c r="D19" s="27" t="s">
        <v>126</v>
      </c>
      <c r="E19" s="85"/>
      <c r="F19" s="27" t="s">
        <v>153</v>
      </c>
      <c r="G19" s="28">
        <v>2000</v>
      </c>
      <c r="H19" s="28">
        <v>2000</v>
      </c>
      <c r="I19" s="28">
        <v>3290</v>
      </c>
      <c r="J19" s="28" t="s">
        <v>35</v>
      </c>
      <c r="K19" s="28" t="s">
        <v>35</v>
      </c>
      <c r="L19" s="28" t="s">
        <v>35</v>
      </c>
      <c r="M19" s="28" t="s">
        <v>35</v>
      </c>
      <c r="N19" s="28" t="s">
        <v>35</v>
      </c>
      <c r="O19" s="28" t="s">
        <v>35</v>
      </c>
      <c r="P19" s="28" t="s">
        <v>35</v>
      </c>
      <c r="Q19" s="28">
        <f t="shared" si="0"/>
        <v>7290</v>
      </c>
      <c r="R19" s="85"/>
    </row>
    <row r="20" spans="1:18" ht="55.15" customHeight="1" x14ac:dyDescent="0.2">
      <c r="A20" s="31"/>
      <c r="B20" s="32"/>
      <c r="C20" s="31"/>
      <c r="D20" s="11"/>
      <c r="E20" s="31"/>
      <c r="F20" s="33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116" t="s">
        <v>94</v>
      </c>
      <c r="R20" s="117"/>
    </row>
    <row r="21" spans="1:18" ht="26.25" x14ac:dyDescent="0.2">
      <c r="A21" s="17">
        <v>1</v>
      </c>
      <c r="B21" s="17">
        <v>2</v>
      </c>
      <c r="C21" s="17">
        <v>3</v>
      </c>
      <c r="D21" s="17">
        <v>4</v>
      </c>
      <c r="E21" s="17">
        <v>5</v>
      </c>
      <c r="F21" s="17">
        <v>6</v>
      </c>
      <c r="G21" s="17">
        <v>7</v>
      </c>
      <c r="H21" s="17">
        <v>8</v>
      </c>
      <c r="I21" s="17">
        <v>9</v>
      </c>
      <c r="J21" s="17">
        <v>10</v>
      </c>
      <c r="K21" s="17">
        <v>11</v>
      </c>
      <c r="L21" s="17">
        <v>12</v>
      </c>
      <c r="M21" s="17">
        <v>13</v>
      </c>
      <c r="N21" s="17">
        <v>14</v>
      </c>
      <c r="O21" s="17">
        <v>15</v>
      </c>
      <c r="P21" s="17">
        <v>16</v>
      </c>
      <c r="Q21" s="17">
        <v>17</v>
      </c>
      <c r="R21" s="17">
        <v>18</v>
      </c>
    </row>
    <row r="22" spans="1:18" ht="51.6" customHeight="1" x14ac:dyDescent="0.2">
      <c r="A22" s="86"/>
      <c r="B22" s="91"/>
      <c r="C22" s="86"/>
      <c r="D22" s="86"/>
      <c r="E22" s="86"/>
      <c r="F22" s="35" t="s">
        <v>93</v>
      </c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86" t="s">
        <v>92</v>
      </c>
    </row>
    <row r="23" spans="1:18" ht="104.45" customHeight="1" x14ac:dyDescent="0.2">
      <c r="A23" s="87"/>
      <c r="B23" s="89"/>
      <c r="C23" s="88"/>
      <c r="D23" s="88"/>
      <c r="E23" s="87"/>
      <c r="F23" s="27" t="str">
        <f>F28</f>
        <v>Бюджет Криворізької міської територіальної громади</v>
      </c>
      <c r="G23" s="28">
        <v>2000</v>
      </c>
      <c r="H23" s="37">
        <v>2000</v>
      </c>
      <c r="I23" s="37">
        <v>2000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28">
        <f>G23+H23+I23+J23+K23+L23+M23+N23+O23+P23</f>
        <v>6000</v>
      </c>
      <c r="R23" s="88"/>
    </row>
    <row r="24" spans="1:18" ht="267.75" customHeight="1" x14ac:dyDescent="0.2">
      <c r="A24" s="87"/>
      <c r="B24" s="89"/>
      <c r="C24" s="85" t="s">
        <v>39</v>
      </c>
      <c r="D24" s="86" t="s">
        <v>126</v>
      </c>
      <c r="E24" s="87"/>
      <c r="F24" s="85" t="s">
        <v>139</v>
      </c>
      <c r="G24" s="99">
        <v>50</v>
      </c>
      <c r="H24" s="93">
        <v>200</v>
      </c>
      <c r="I24" s="93">
        <v>499.17</v>
      </c>
      <c r="J24" s="93" t="s">
        <v>35</v>
      </c>
      <c r="K24" s="93" t="s">
        <v>35</v>
      </c>
      <c r="L24" s="93" t="s">
        <v>35</v>
      </c>
      <c r="M24" s="93" t="s">
        <v>35</v>
      </c>
      <c r="N24" s="93" t="s">
        <v>35</v>
      </c>
      <c r="O24" s="93" t="s">
        <v>35</v>
      </c>
      <c r="P24" s="93" t="s">
        <v>35</v>
      </c>
      <c r="Q24" s="99">
        <f>G24+H24+I24</f>
        <v>749.17000000000007</v>
      </c>
      <c r="R24" s="86" t="s">
        <v>30</v>
      </c>
    </row>
    <row r="25" spans="1:18" ht="127.15" customHeight="1" x14ac:dyDescent="0.2">
      <c r="A25" s="87"/>
      <c r="B25" s="89"/>
      <c r="C25" s="85"/>
      <c r="D25" s="87"/>
      <c r="E25" s="87"/>
      <c r="F25" s="85"/>
      <c r="G25" s="94"/>
      <c r="H25" s="93">
        <v>0</v>
      </c>
      <c r="I25" s="93">
        <v>0</v>
      </c>
      <c r="J25" s="93"/>
      <c r="K25" s="93"/>
      <c r="L25" s="93"/>
      <c r="M25" s="93"/>
      <c r="N25" s="93"/>
      <c r="O25" s="93"/>
      <c r="P25" s="93"/>
      <c r="Q25" s="94"/>
      <c r="R25" s="87"/>
    </row>
    <row r="26" spans="1:18" ht="65.25" customHeight="1" x14ac:dyDescent="0.2">
      <c r="A26" s="87"/>
      <c r="B26" s="89"/>
      <c r="C26" s="85"/>
      <c r="D26" s="88"/>
      <c r="E26" s="87"/>
      <c r="F26" s="85"/>
      <c r="G26" s="94"/>
      <c r="H26" s="93">
        <v>0</v>
      </c>
      <c r="I26" s="93">
        <v>0</v>
      </c>
      <c r="J26" s="93"/>
      <c r="K26" s="93"/>
      <c r="L26" s="93"/>
      <c r="M26" s="93"/>
      <c r="N26" s="93"/>
      <c r="O26" s="93"/>
      <c r="P26" s="93"/>
      <c r="Q26" s="94"/>
      <c r="R26" s="87"/>
    </row>
    <row r="27" spans="1:18" ht="174" customHeight="1" x14ac:dyDescent="0.2">
      <c r="A27" s="87"/>
      <c r="B27" s="89"/>
      <c r="C27" s="17" t="s">
        <v>52</v>
      </c>
      <c r="D27" s="17">
        <v>2017</v>
      </c>
      <c r="E27" s="87"/>
      <c r="F27" s="27" t="str">
        <f>F17</f>
        <v>Бюджет Криворізької міської територіальної громади</v>
      </c>
      <c r="G27" s="28">
        <v>120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28">
        <f>G27+H27+I27+J27+K27+L27+M27+N27+O27+P27</f>
        <v>120</v>
      </c>
      <c r="R27" s="87"/>
    </row>
    <row r="28" spans="1:18" ht="229.5" customHeight="1" x14ac:dyDescent="0.2">
      <c r="A28" s="87"/>
      <c r="B28" s="89"/>
      <c r="C28" s="17" t="s">
        <v>136</v>
      </c>
      <c r="D28" s="17">
        <v>2021</v>
      </c>
      <c r="E28" s="88"/>
      <c r="F28" s="27" t="str">
        <f>F27</f>
        <v>Бюджет Криворізької міської територіальної громади</v>
      </c>
      <c r="G28" s="28">
        <v>0</v>
      </c>
      <c r="H28" s="37">
        <v>0</v>
      </c>
      <c r="I28" s="37">
        <v>0</v>
      </c>
      <c r="J28" s="37">
        <v>0</v>
      </c>
      <c r="K28" s="37">
        <v>272.14999999999998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28">
        <f>G28+H28+I28+J28+K28+L28+M28+O28+N28+P28</f>
        <v>272.14999999999998</v>
      </c>
      <c r="R28" s="87"/>
    </row>
    <row r="29" spans="1:18" ht="223.15" customHeight="1" x14ac:dyDescent="0.2">
      <c r="A29" s="88"/>
      <c r="B29" s="90"/>
      <c r="C29" s="27" t="s">
        <v>65</v>
      </c>
      <c r="D29" s="17" t="s">
        <v>127</v>
      </c>
      <c r="E29" s="42" t="s">
        <v>111</v>
      </c>
      <c r="F29" s="27" t="str">
        <f>F28</f>
        <v>Бюджет Криворізької міської територіальної громади</v>
      </c>
      <c r="G29" s="28">
        <v>0</v>
      </c>
      <c r="H29" s="37">
        <v>0</v>
      </c>
      <c r="I29" s="37">
        <v>0</v>
      </c>
      <c r="J29" s="37">
        <v>0</v>
      </c>
      <c r="K29" s="37">
        <v>0</v>
      </c>
      <c r="L29" s="37">
        <v>500</v>
      </c>
      <c r="M29" s="28">
        <v>3000</v>
      </c>
      <c r="N29" s="28">
        <v>0</v>
      </c>
      <c r="O29" s="28">
        <v>0</v>
      </c>
      <c r="P29" s="28">
        <v>0</v>
      </c>
      <c r="Q29" s="28">
        <f>G29+H29+I29+J29+K29+L29+M29+N29+O29+P29</f>
        <v>3500</v>
      </c>
      <c r="R29" s="88"/>
    </row>
    <row r="30" spans="1:18" ht="129" customHeight="1" x14ac:dyDescent="0.2">
      <c r="A30" s="84" t="s">
        <v>6</v>
      </c>
      <c r="B30" s="84"/>
      <c r="C30" s="84"/>
      <c r="D30" s="84"/>
      <c r="E30" s="84"/>
      <c r="F30" s="27" t="str">
        <f>F28</f>
        <v>Бюджет Криворізької міської територіальної громади</v>
      </c>
      <c r="G30" s="38">
        <f>G13+G14+G15+G17+G18+G23+G27+G28</f>
        <v>92500</v>
      </c>
      <c r="H30" s="38">
        <f>H13+H14+H15+H17+H18+H23+H27+H28</f>
        <v>131120</v>
      </c>
      <c r="I30" s="38">
        <f>I13+I14+I15+I17+I18+I23+I27+I28</f>
        <v>163650</v>
      </c>
      <c r="J30" s="38">
        <f>J13+J14+J15+J17+J18+J23+J27+J28</f>
        <v>222400</v>
      </c>
      <c r="K30" s="38">
        <f>K13+K14+K15+K17+K18+K23+K27+K28</f>
        <v>288192.15000000002</v>
      </c>
      <c r="L30" s="38">
        <f>L13+L14+L15+L17+L18+L23+M27+L28+L29</f>
        <v>373350</v>
      </c>
      <c r="M30" s="38">
        <f>M29+M28+M27+M23+M18+M17+M15+M14+M13</f>
        <v>173680</v>
      </c>
      <c r="N30" s="38">
        <f t="shared" ref="N30:P30" si="1">N29+N28+N27+N23+N18+N17+N15+N14+N13</f>
        <v>200650</v>
      </c>
      <c r="O30" s="38">
        <f t="shared" si="1"/>
        <v>200650</v>
      </c>
      <c r="P30" s="38">
        <f t="shared" si="1"/>
        <v>200650</v>
      </c>
      <c r="Q30" s="38">
        <f>SUM(G30:P30)</f>
        <v>2046842.15</v>
      </c>
      <c r="R30" s="85"/>
    </row>
    <row r="31" spans="1:18" ht="53.25" customHeight="1" x14ac:dyDescent="0.2">
      <c r="A31" s="84"/>
      <c r="B31" s="84"/>
      <c r="C31" s="84"/>
      <c r="D31" s="84"/>
      <c r="E31" s="84"/>
      <c r="F31" s="27" t="s">
        <v>12</v>
      </c>
      <c r="G31" s="38">
        <f t="shared" ref="G31:M31" si="2">G16</f>
        <v>200</v>
      </c>
      <c r="H31" s="38">
        <f t="shared" si="2"/>
        <v>200</v>
      </c>
      <c r="I31" s="38">
        <f t="shared" si="2"/>
        <v>200</v>
      </c>
      <c r="J31" s="38">
        <f t="shared" si="2"/>
        <v>50</v>
      </c>
      <c r="K31" s="38">
        <f t="shared" si="2"/>
        <v>40</v>
      </c>
      <c r="L31" s="38">
        <f t="shared" si="2"/>
        <v>30</v>
      </c>
      <c r="M31" s="38">
        <f t="shared" si="2"/>
        <v>1.5</v>
      </c>
      <c r="N31" s="38">
        <v>0</v>
      </c>
      <c r="O31" s="38">
        <v>0</v>
      </c>
      <c r="P31" s="38">
        <v>0</v>
      </c>
      <c r="Q31" s="38">
        <f>SUM(G31:P31)</f>
        <v>721.5</v>
      </c>
      <c r="R31" s="85"/>
    </row>
    <row r="32" spans="1:18" ht="366" customHeight="1" x14ac:dyDescent="0.2">
      <c r="A32" s="84"/>
      <c r="B32" s="84"/>
      <c r="C32" s="84"/>
      <c r="D32" s="84"/>
      <c r="E32" s="84"/>
      <c r="F32" s="27" t="s">
        <v>140</v>
      </c>
      <c r="G32" s="38">
        <f t="shared" ref="G32:P32" si="3">G19</f>
        <v>2000</v>
      </c>
      <c r="H32" s="38">
        <f t="shared" si="3"/>
        <v>2000</v>
      </c>
      <c r="I32" s="38">
        <f t="shared" si="3"/>
        <v>3290</v>
      </c>
      <c r="J32" s="38" t="str">
        <f t="shared" si="3"/>
        <v>*</v>
      </c>
      <c r="K32" s="38" t="str">
        <f t="shared" si="3"/>
        <v>*</v>
      </c>
      <c r="L32" s="38" t="str">
        <f t="shared" si="3"/>
        <v>*</v>
      </c>
      <c r="M32" s="38" t="str">
        <f t="shared" si="3"/>
        <v>*</v>
      </c>
      <c r="N32" s="38" t="str">
        <f t="shared" si="3"/>
        <v>*</v>
      </c>
      <c r="O32" s="38" t="str">
        <f t="shared" si="3"/>
        <v>*</v>
      </c>
      <c r="P32" s="38" t="str">
        <f t="shared" si="3"/>
        <v>*</v>
      </c>
      <c r="Q32" s="38">
        <f>G32+H32+I32</f>
        <v>7290</v>
      </c>
      <c r="R32" s="85"/>
    </row>
    <row r="33" spans="1:61" ht="301.5" customHeight="1" x14ac:dyDescent="0.2">
      <c r="A33" s="84"/>
      <c r="B33" s="84"/>
      <c r="C33" s="84"/>
      <c r="D33" s="84"/>
      <c r="E33" s="84"/>
      <c r="F33" s="94" t="s">
        <v>95</v>
      </c>
      <c r="G33" s="97">
        <f>G24</f>
        <v>50</v>
      </c>
      <c r="H33" s="97">
        <f>H24</f>
        <v>200</v>
      </c>
      <c r="I33" s="97">
        <f>I24</f>
        <v>499.17</v>
      </c>
      <c r="J33" s="97" t="s">
        <v>35</v>
      </c>
      <c r="K33" s="97" t="s">
        <v>35</v>
      </c>
      <c r="L33" s="97" t="s">
        <v>35</v>
      </c>
      <c r="M33" s="97" t="s">
        <v>35</v>
      </c>
      <c r="N33" s="97" t="s">
        <v>35</v>
      </c>
      <c r="O33" s="97" t="s">
        <v>35</v>
      </c>
      <c r="P33" s="97" t="s">
        <v>35</v>
      </c>
      <c r="Q33" s="97">
        <f>G33+H33+I33</f>
        <v>749.17000000000007</v>
      </c>
      <c r="R33" s="85"/>
    </row>
    <row r="34" spans="1:61" ht="4.1500000000000004" hidden="1" customHeight="1" x14ac:dyDescent="0.2">
      <c r="A34" s="84"/>
      <c r="B34" s="84"/>
      <c r="C34" s="84"/>
      <c r="D34" s="84"/>
      <c r="E34" s="84"/>
      <c r="F34" s="94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85"/>
    </row>
    <row r="35" spans="1:61" ht="169.5" customHeight="1" x14ac:dyDescent="0.2">
      <c r="A35" s="91"/>
      <c r="B35" s="91"/>
      <c r="C35" s="84"/>
      <c r="D35" s="84"/>
      <c r="E35" s="84"/>
      <c r="F35" s="94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85"/>
    </row>
    <row r="36" spans="1:61" s="18" customFormat="1" ht="297.75" customHeight="1" x14ac:dyDescent="0.2">
      <c r="A36" s="17">
        <v>2</v>
      </c>
      <c r="B36" s="39" t="s">
        <v>41</v>
      </c>
      <c r="C36" s="65" t="s">
        <v>141</v>
      </c>
      <c r="D36" s="27" t="s">
        <v>126</v>
      </c>
      <c r="E36" s="86" t="s">
        <v>118</v>
      </c>
      <c r="F36" s="27" t="str">
        <f>F28</f>
        <v>Бюджет Криворізької міської територіальної громади</v>
      </c>
      <c r="G36" s="28">
        <v>15</v>
      </c>
      <c r="H36" s="28">
        <v>15</v>
      </c>
      <c r="I36" s="28">
        <v>15</v>
      </c>
      <c r="J36" s="28">
        <v>20</v>
      </c>
      <c r="K36" s="28">
        <v>74</v>
      </c>
      <c r="L36" s="28">
        <v>200</v>
      </c>
      <c r="M36" s="28">
        <v>282.5</v>
      </c>
      <c r="N36" s="44">
        <v>150</v>
      </c>
      <c r="O36" s="44">
        <v>0</v>
      </c>
      <c r="P36" s="44">
        <v>0</v>
      </c>
      <c r="Q36" s="44">
        <f>SUM(G36:P36)</f>
        <v>771.5</v>
      </c>
      <c r="R36" s="40" t="s">
        <v>102</v>
      </c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</row>
    <row r="37" spans="1:61" ht="147" customHeight="1" x14ac:dyDescent="0.2">
      <c r="A37" s="85"/>
      <c r="B37" s="84"/>
      <c r="C37" s="66" t="s">
        <v>96</v>
      </c>
      <c r="D37" s="56"/>
      <c r="E37" s="87"/>
      <c r="F37" s="67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85" t="s">
        <v>101</v>
      </c>
    </row>
    <row r="38" spans="1:61" ht="264" customHeight="1" x14ac:dyDescent="0.2">
      <c r="A38" s="85"/>
      <c r="B38" s="84"/>
      <c r="C38" s="103" t="s">
        <v>158</v>
      </c>
      <c r="D38" s="105" t="s">
        <v>126</v>
      </c>
      <c r="E38" s="87"/>
      <c r="F38" s="105" t="str">
        <f>F36</f>
        <v>Бюджет Криворізької міської територіальної громади</v>
      </c>
      <c r="G38" s="107">
        <v>725</v>
      </c>
      <c r="H38" s="107">
        <v>725</v>
      </c>
      <c r="I38" s="107">
        <v>725</v>
      </c>
      <c r="J38" s="107">
        <f>400+11.66</f>
        <v>411.66</v>
      </c>
      <c r="K38" s="107">
        <v>400</v>
      </c>
      <c r="L38" s="107">
        <v>650</v>
      </c>
      <c r="M38" s="107">
        <v>250</v>
      </c>
      <c r="N38" s="107">
        <v>1200</v>
      </c>
      <c r="O38" s="107">
        <v>0</v>
      </c>
      <c r="P38" s="107">
        <v>0</v>
      </c>
      <c r="Q38" s="107">
        <f>G38+H38+I38+J38+K38+L38+M38+N38+O38+P38</f>
        <v>5086.66</v>
      </c>
      <c r="R38" s="85"/>
    </row>
    <row r="39" spans="1:61" ht="281.25" customHeight="1" x14ac:dyDescent="0.2">
      <c r="A39" s="85"/>
      <c r="B39" s="84"/>
      <c r="C39" s="104"/>
      <c r="D39" s="104"/>
      <c r="E39" s="87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85"/>
    </row>
    <row r="40" spans="1:61" ht="135" customHeight="1" x14ac:dyDescent="0.2">
      <c r="A40" s="85"/>
      <c r="B40" s="84"/>
      <c r="C40" s="69" t="s">
        <v>27</v>
      </c>
      <c r="D40" s="27" t="s">
        <v>126</v>
      </c>
      <c r="E40" s="87"/>
      <c r="F40" s="27" t="str">
        <f>F38</f>
        <v>Бюджет Криворізької міської територіальної громади</v>
      </c>
      <c r="G40" s="28">
        <v>1000</v>
      </c>
      <c r="H40" s="28">
        <v>750</v>
      </c>
      <c r="I40" s="28">
        <v>500</v>
      </c>
      <c r="J40" s="28">
        <v>2000</v>
      </c>
      <c r="K40" s="28">
        <v>4000</v>
      </c>
      <c r="L40" s="28">
        <v>3000</v>
      </c>
      <c r="M40" s="28">
        <v>800</v>
      </c>
      <c r="N40" s="28">
        <v>0</v>
      </c>
      <c r="O40" s="28">
        <v>0</v>
      </c>
      <c r="P40" s="28">
        <v>0</v>
      </c>
      <c r="Q40" s="28">
        <f>G40+H40+I40+J40+K40+L40+M40+N40+O40+P40</f>
        <v>12050</v>
      </c>
      <c r="R40" s="85"/>
    </row>
    <row r="41" spans="1:61" ht="346.15" customHeight="1" x14ac:dyDescent="0.2">
      <c r="A41" s="85"/>
      <c r="B41" s="84"/>
      <c r="C41" s="96" t="s">
        <v>28</v>
      </c>
      <c r="D41" s="27">
        <v>2018</v>
      </c>
      <c r="E41" s="87"/>
      <c r="F41" s="17" t="s">
        <v>48</v>
      </c>
      <c r="G41" s="28">
        <v>0</v>
      </c>
      <c r="H41" s="28">
        <v>2000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f>SUM(G41:P41)</f>
        <v>2000</v>
      </c>
      <c r="R41" s="85"/>
    </row>
    <row r="42" spans="1:61" ht="121.5" customHeight="1" x14ac:dyDescent="0.2">
      <c r="A42" s="85"/>
      <c r="B42" s="84"/>
      <c r="C42" s="96"/>
      <c r="D42" s="27">
        <v>2018</v>
      </c>
      <c r="E42" s="87"/>
      <c r="F42" s="27" t="str">
        <f>F38</f>
        <v>Бюджет Криворізької міської територіальної громади</v>
      </c>
      <c r="G42" s="28">
        <v>0</v>
      </c>
      <c r="H42" s="28">
        <f>2140</f>
        <v>2140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f>SUM(G42:P42)</f>
        <v>2140</v>
      </c>
      <c r="R42" s="85"/>
    </row>
    <row r="43" spans="1:61" ht="52.5" x14ac:dyDescent="0.2">
      <c r="A43" s="85"/>
      <c r="B43" s="84"/>
      <c r="C43" s="95" t="s">
        <v>29</v>
      </c>
      <c r="D43" s="85">
        <v>2017</v>
      </c>
      <c r="E43" s="87"/>
      <c r="F43" s="27" t="s">
        <v>12</v>
      </c>
      <c r="G43" s="28">
        <v>500</v>
      </c>
      <c r="H43" s="28">
        <v>600</v>
      </c>
      <c r="I43" s="28">
        <v>700</v>
      </c>
      <c r="J43" s="28">
        <v>700</v>
      </c>
      <c r="K43" s="28">
        <v>2000</v>
      </c>
      <c r="L43" s="28">
        <v>250</v>
      </c>
      <c r="M43" s="28">
        <v>130</v>
      </c>
      <c r="N43" s="28">
        <v>0</v>
      </c>
      <c r="O43" s="28">
        <v>0</v>
      </c>
      <c r="P43" s="28">
        <v>0</v>
      </c>
      <c r="Q43" s="28">
        <f>SUM(G43:P43)</f>
        <v>4880</v>
      </c>
      <c r="R43" s="85"/>
    </row>
    <row r="44" spans="1:61" ht="209.25" customHeight="1" x14ac:dyDescent="0.2">
      <c r="A44" s="85"/>
      <c r="B44" s="84"/>
      <c r="C44" s="95"/>
      <c r="D44" s="85"/>
      <c r="E44" s="87"/>
      <c r="F44" s="27" t="str">
        <f>F42</f>
        <v>Бюджет Криворізької міської територіальної громади</v>
      </c>
      <c r="G44" s="28">
        <f>547.35+94.47</f>
        <v>641.82000000000005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188</v>
      </c>
      <c r="O44" s="28">
        <v>200</v>
      </c>
      <c r="P44" s="28">
        <v>200</v>
      </c>
      <c r="Q44" s="28">
        <f>SUM(G44:P44)</f>
        <v>1229.8200000000002</v>
      </c>
      <c r="R44" s="85"/>
    </row>
    <row r="45" spans="1:61" s="18" customFormat="1" ht="408.75" customHeight="1" x14ac:dyDescent="0.2">
      <c r="A45" s="85"/>
      <c r="B45" s="84"/>
      <c r="C45" s="41" t="s">
        <v>154</v>
      </c>
      <c r="D45" s="27" t="s">
        <v>126</v>
      </c>
      <c r="E45" s="87"/>
      <c r="F45" s="27" t="str">
        <f t="shared" ref="F45:F51" si="4">F44</f>
        <v>Бюджет Криворізької міської територіальної громади</v>
      </c>
      <c r="G45" s="28">
        <v>40</v>
      </c>
      <c r="H45" s="28">
        <v>40</v>
      </c>
      <c r="I45" s="28">
        <v>40</v>
      </c>
      <c r="J45" s="28">
        <v>20</v>
      </c>
      <c r="K45" s="28">
        <f>50+40</f>
        <v>90</v>
      </c>
      <c r="L45" s="28">
        <v>700</v>
      </c>
      <c r="M45" s="28">
        <v>1135</v>
      </c>
      <c r="N45" s="28">
        <v>1000</v>
      </c>
      <c r="O45" s="28">
        <v>0</v>
      </c>
      <c r="P45" s="28">
        <v>0</v>
      </c>
      <c r="Q45" s="28">
        <f>SUM(G45:P45)</f>
        <v>3065</v>
      </c>
      <c r="R45" s="85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</row>
    <row r="46" spans="1:61" ht="161.25" customHeight="1" x14ac:dyDescent="0.2">
      <c r="A46" s="85"/>
      <c r="B46" s="84"/>
      <c r="C46" s="95" t="s">
        <v>66</v>
      </c>
      <c r="D46" s="85" t="s">
        <v>126</v>
      </c>
      <c r="E46" s="87"/>
      <c r="F46" s="94" t="str">
        <f>F45</f>
        <v>Бюджет Криворізької міської територіальної громади</v>
      </c>
      <c r="G46" s="99">
        <v>190</v>
      </c>
      <c r="H46" s="99">
        <v>190</v>
      </c>
      <c r="I46" s="99">
        <v>190</v>
      </c>
      <c r="J46" s="99">
        <v>190</v>
      </c>
      <c r="K46" s="99">
        <v>199</v>
      </c>
      <c r="L46" s="99">
        <v>190</v>
      </c>
      <c r="M46" s="99">
        <v>53.9</v>
      </c>
      <c r="N46" s="107">
        <v>100</v>
      </c>
      <c r="O46" s="107">
        <v>100</v>
      </c>
      <c r="P46" s="107">
        <v>100</v>
      </c>
      <c r="Q46" s="99">
        <f>G46+H46+I46+J46+K46+L46+M46+N46+O46+P46</f>
        <v>1502.9</v>
      </c>
      <c r="R46" s="85"/>
    </row>
    <row r="47" spans="1:61" ht="150" customHeight="1" x14ac:dyDescent="0.2">
      <c r="A47" s="85"/>
      <c r="B47" s="84"/>
      <c r="C47" s="95"/>
      <c r="D47" s="85"/>
      <c r="E47" s="88"/>
      <c r="F47" s="94"/>
      <c r="G47" s="99"/>
      <c r="H47" s="99"/>
      <c r="I47" s="99"/>
      <c r="J47" s="99"/>
      <c r="K47" s="99"/>
      <c r="L47" s="99"/>
      <c r="M47" s="99"/>
      <c r="N47" s="118"/>
      <c r="O47" s="111"/>
      <c r="P47" s="111"/>
      <c r="Q47" s="99"/>
      <c r="R47" s="85"/>
    </row>
    <row r="48" spans="1:61" ht="311.25" customHeight="1" x14ac:dyDescent="0.2">
      <c r="A48" s="85"/>
      <c r="B48" s="84"/>
      <c r="C48" s="41" t="s">
        <v>110</v>
      </c>
      <c r="D48" s="27" t="s">
        <v>126</v>
      </c>
      <c r="E48" s="27" t="s">
        <v>116</v>
      </c>
      <c r="F48" s="27" t="str">
        <f>F46</f>
        <v>Бюджет Криворізької міської територіальної громади</v>
      </c>
      <c r="G48" s="28">
        <v>10</v>
      </c>
      <c r="H48" s="28">
        <v>10</v>
      </c>
      <c r="I48" s="28">
        <v>10</v>
      </c>
      <c r="J48" s="28">
        <v>11</v>
      </c>
      <c r="K48" s="28">
        <v>50</v>
      </c>
      <c r="L48" s="28">
        <v>25</v>
      </c>
      <c r="M48" s="28">
        <v>25</v>
      </c>
      <c r="N48" s="28">
        <v>0</v>
      </c>
      <c r="O48" s="28">
        <v>0</v>
      </c>
      <c r="P48" s="28">
        <v>0</v>
      </c>
      <c r="Q48" s="28">
        <f>G48+H48+I48+J48+K48+L48+M48</f>
        <v>141</v>
      </c>
      <c r="R48" s="85"/>
    </row>
    <row r="49" spans="1:61" ht="280.5" customHeight="1" x14ac:dyDescent="0.2">
      <c r="A49" s="85"/>
      <c r="B49" s="84"/>
      <c r="C49" s="41" t="s">
        <v>142</v>
      </c>
      <c r="D49" s="27" t="s">
        <v>126</v>
      </c>
      <c r="E49" s="86"/>
      <c r="F49" s="27" t="str">
        <f t="shared" si="4"/>
        <v>Бюджет Криворізької міської територіальної громади</v>
      </c>
      <c r="G49" s="28">
        <v>0</v>
      </c>
      <c r="H49" s="28">
        <v>0</v>
      </c>
      <c r="I49" s="28">
        <v>150</v>
      </c>
      <c r="J49" s="28">
        <v>150</v>
      </c>
      <c r="K49" s="28">
        <v>100</v>
      </c>
      <c r="L49" s="28">
        <v>100</v>
      </c>
      <c r="M49" s="28">
        <v>100</v>
      </c>
      <c r="N49" s="28">
        <v>0</v>
      </c>
      <c r="O49" s="28">
        <v>0</v>
      </c>
      <c r="P49" s="28">
        <v>0</v>
      </c>
      <c r="Q49" s="28">
        <f>G49+H49+I49+J49+K49+L49+M49</f>
        <v>600</v>
      </c>
      <c r="R49" s="85"/>
    </row>
    <row r="50" spans="1:61" ht="195" customHeight="1" x14ac:dyDescent="0.2">
      <c r="A50" s="85"/>
      <c r="B50" s="84"/>
      <c r="C50" s="41" t="s">
        <v>46</v>
      </c>
      <c r="D50" s="27">
        <v>2020</v>
      </c>
      <c r="E50" s="88"/>
      <c r="F50" s="27" t="str">
        <f t="shared" si="4"/>
        <v>Бюджет Криворізької міської територіальної громади</v>
      </c>
      <c r="G50" s="28">
        <v>0</v>
      </c>
      <c r="H50" s="28">
        <v>0</v>
      </c>
      <c r="I50" s="28">
        <v>0</v>
      </c>
      <c r="J50" s="28">
        <v>16000.8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f>G50+H50+I50+J50+K50+L50+M50</f>
        <v>16000.8</v>
      </c>
      <c r="R50" s="85"/>
    </row>
    <row r="51" spans="1:61" ht="124.9" customHeight="1" x14ac:dyDescent="0.2">
      <c r="A51" s="84" t="s">
        <v>6</v>
      </c>
      <c r="B51" s="84"/>
      <c r="C51" s="84"/>
      <c r="D51" s="84"/>
      <c r="E51" s="84"/>
      <c r="F51" s="27" t="str">
        <f t="shared" si="4"/>
        <v>Бюджет Криворізької міської територіальної громади</v>
      </c>
      <c r="G51" s="38">
        <f>G36+G37+G38+G40+G42+G44+G45+G46+G48+G49+G50</f>
        <v>2621.82</v>
      </c>
      <c r="H51" s="38">
        <f>H36+H37+H38+H40+H42+H44+H45+H46+H48+H49+H50</f>
        <v>3870</v>
      </c>
      <c r="I51" s="38">
        <f>I36+I37+I38+I40+I42+I44+I45+I46+I48+I49+I50</f>
        <v>1630</v>
      </c>
      <c r="J51" s="38">
        <f>J36+J37+J38+J40+J42+J44+J45+J46+J48+J49+J50</f>
        <v>18803.46</v>
      </c>
      <c r="K51" s="38">
        <f>K36+K37+K38+K40+K42+K44+K45+K46+K48+K49+K50</f>
        <v>4913</v>
      </c>
      <c r="L51" s="38">
        <f t="shared" ref="L51:P51" si="5">L36+L37+L38+L40+L42+L44+L45+L46+L48+L49+L50</f>
        <v>4865</v>
      </c>
      <c r="M51" s="38">
        <f t="shared" si="5"/>
        <v>2646.4</v>
      </c>
      <c r="N51" s="38">
        <f t="shared" si="5"/>
        <v>2638</v>
      </c>
      <c r="O51" s="38">
        <f t="shared" si="5"/>
        <v>300</v>
      </c>
      <c r="P51" s="38">
        <f t="shared" si="5"/>
        <v>300</v>
      </c>
      <c r="Q51" s="38">
        <f>SUM(G51:P51)</f>
        <v>42587.68</v>
      </c>
      <c r="R51" s="28">
        <f>SUM(Q36:Q50)-Q41-Q43</f>
        <v>42587.680000000008</v>
      </c>
    </row>
    <row r="52" spans="1:61" s="18" customFormat="1" ht="65.45" customHeight="1" x14ac:dyDescent="0.2">
      <c r="A52" s="84"/>
      <c r="B52" s="84"/>
      <c r="C52" s="84"/>
      <c r="D52" s="84"/>
      <c r="E52" s="84"/>
      <c r="F52" s="27" t="s">
        <v>12</v>
      </c>
      <c r="G52" s="38">
        <f t="shared" ref="G52:M52" si="6">G43</f>
        <v>500</v>
      </c>
      <c r="H52" s="38">
        <f t="shared" si="6"/>
        <v>600</v>
      </c>
      <c r="I52" s="38">
        <f t="shared" si="6"/>
        <v>700</v>
      </c>
      <c r="J52" s="38">
        <f t="shared" si="6"/>
        <v>700</v>
      </c>
      <c r="K52" s="38">
        <f t="shared" si="6"/>
        <v>2000</v>
      </c>
      <c r="L52" s="38">
        <f t="shared" si="6"/>
        <v>250</v>
      </c>
      <c r="M52" s="38">
        <f t="shared" si="6"/>
        <v>130</v>
      </c>
      <c r="N52" s="38">
        <f>N43</f>
        <v>0</v>
      </c>
      <c r="O52" s="38">
        <f t="shared" ref="O52:P52" si="7">O43</f>
        <v>0</v>
      </c>
      <c r="P52" s="38">
        <f t="shared" si="7"/>
        <v>0</v>
      </c>
      <c r="Q52" s="38">
        <f>SUM(G52:P52)</f>
        <v>4880</v>
      </c>
      <c r="R52" s="1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</row>
    <row r="53" spans="1:61" ht="167.45" customHeight="1" x14ac:dyDescent="0.2">
      <c r="A53" s="90"/>
      <c r="B53" s="90"/>
      <c r="C53" s="90"/>
      <c r="D53" s="90"/>
      <c r="E53" s="90"/>
      <c r="F53" s="87" t="s">
        <v>143</v>
      </c>
      <c r="G53" s="100">
        <f t="shared" ref="G53:L53" si="8">G41</f>
        <v>0</v>
      </c>
      <c r="H53" s="100">
        <f t="shared" si="8"/>
        <v>2000</v>
      </c>
      <c r="I53" s="100">
        <f t="shared" si="8"/>
        <v>0</v>
      </c>
      <c r="J53" s="100">
        <f t="shared" si="8"/>
        <v>0</v>
      </c>
      <c r="K53" s="100">
        <f t="shared" si="8"/>
        <v>0</v>
      </c>
      <c r="L53" s="100">
        <f t="shared" si="8"/>
        <v>0</v>
      </c>
      <c r="M53" s="100">
        <v>0</v>
      </c>
      <c r="N53" s="100">
        <f t="shared" ref="N53" si="9">N41</f>
        <v>0</v>
      </c>
      <c r="O53" s="100">
        <v>0</v>
      </c>
      <c r="P53" s="100">
        <f t="shared" ref="P53:Q53" si="10">P41</f>
        <v>0</v>
      </c>
      <c r="Q53" s="100">
        <f t="shared" si="10"/>
        <v>2000</v>
      </c>
      <c r="R53" s="87"/>
    </row>
    <row r="54" spans="1:61" ht="399.75" customHeight="1" x14ac:dyDescent="0.2">
      <c r="A54" s="84"/>
      <c r="B54" s="84"/>
      <c r="C54" s="84"/>
      <c r="D54" s="84"/>
      <c r="E54" s="84"/>
      <c r="F54" s="88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88"/>
    </row>
    <row r="55" spans="1:61" ht="202.9" customHeight="1" x14ac:dyDescent="0.2">
      <c r="A55" s="85">
        <v>3</v>
      </c>
      <c r="B55" s="84" t="s">
        <v>37</v>
      </c>
      <c r="C55" s="41" t="s">
        <v>40</v>
      </c>
      <c r="D55" s="17" t="s">
        <v>77</v>
      </c>
      <c r="E55" s="85" t="s">
        <v>117</v>
      </c>
      <c r="F55" s="27" t="str">
        <f>F51</f>
        <v>Бюджет Криворізької міської територіальної громади</v>
      </c>
      <c r="G55" s="28">
        <v>190</v>
      </c>
      <c r="H55" s="28">
        <v>0</v>
      </c>
      <c r="I55" s="28">
        <v>0</v>
      </c>
      <c r="J55" s="28">
        <v>1000</v>
      </c>
      <c r="K55" s="28">
        <v>1000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f>SUM(G55:P55)</f>
        <v>2190</v>
      </c>
      <c r="R55" s="85" t="s">
        <v>26</v>
      </c>
    </row>
    <row r="56" spans="1:61" ht="301.89999999999998" customHeight="1" x14ac:dyDescent="0.2">
      <c r="A56" s="85"/>
      <c r="B56" s="84"/>
      <c r="C56" s="41" t="s">
        <v>54</v>
      </c>
      <c r="D56" s="17">
        <v>2022</v>
      </c>
      <c r="E56" s="85"/>
      <c r="F56" s="27" t="s">
        <v>138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1000</v>
      </c>
      <c r="M56" s="28">
        <v>0</v>
      </c>
      <c r="N56" s="28">
        <v>0</v>
      </c>
      <c r="O56" s="28">
        <v>0</v>
      </c>
      <c r="P56" s="28">
        <v>0</v>
      </c>
      <c r="Q56" s="28">
        <f>SUM(G56:P56)</f>
        <v>1000</v>
      </c>
      <c r="R56" s="85"/>
    </row>
    <row r="57" spans="1:61" s="18" customFormat="1" ht="133.15" customHeight="1" x14ac:dyDescent="0.2">
      <c r="A57" s="85"/>
      <c r="B57" s="84"/>
      <c r="C57" s="41" t="s">
        <v>50</v>
      </c>
      <c r="D57" s="27" t="s">
        <v>126</v>
      </c>
      <c r="E57" s="85"/>
      <c r="F57" s="27" t="str">
        <f>F55</f>
        <v>Бюджет Криворізької міської територіальної громади</v>
      </c>
      <c r="G57" s="28">
        <v>190</v>
      </c>
      <c r="H57" s="28">
        <v>300</v>
      </c>
      <c r="I57" s="28">
        <v>1261</v>
      </c>
      <c r="J57" s="28">
        <v>1000</v>
      </c>
      <c r="K57" s="28">
        <v>1500</v>
      </c>
      <c r="L57" s="28">
        <v>2000</v>
      </c>
      <c r="M57" s="28">
        <v>0</v>
      </c>
      <c r="N57" s="28">
        <v>0</v>
      </c>
      <c r="O57" s="28">
        <v>0</v>
      </c>
      <c r="P57" s="28">
        <v>0</v>
      </c>
      <c r="Q57" s="28">
        <f>SUM(G57:P57)</f>
        <v>6251</v>
      </c>
      <c r="R57" s="85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</row>
    <row r="58" spans="1:61" ht="302.25" customHeight="1" x14ac:dyDescent="0.2">
      <c r="A58" s="87"/>
      <c r="B58" s="89"/>
      <c r="C58" s="41" t="s">
        <v>137</v>
      </c>
      <c r="D58" s="42" t="s">
        <v>128</v>
      </c>
      <c r="E58" s="43"/>
      <c r="F58" s="42" t="str">
        <f>F57</f>
        <v>Бюджет Криворізької міської територіальної громади</v>
      </c>
      <c r="G58" s="44">
        <v>0</v>
      </c>
      <c r="H58" s="44">
        <v>2500</v>
      </c>
      <c r="I58" s="44">
        <v>5000</v>
      </c>
      <c r="J58" s="44">
        <v>15000</v>
      </c>
      <c r="K58" s="44">
        <v>15000</v>
      </c>
      <c r="L58" s="44">
        <v>15000</v>
      </c>
      <c r="M58" s="44">
        <v>13860</v>
      </c>
      <c r="N58" s="44">
        <v>13000</v>
      </c>
      <c r="O58" s="44">
        <v>0</v>
      </c>
      <c r="P58" s="44">
        <v>0</v>
      </c>
      <c r="Q58" s="44">
        <f>G58+H58+I58+J58+K58+L58+M58+N58+O58+P58</f>
        <v>79360</v>
      </c>
      <c r="R58" s="87"/>
    </row>
    <row r="59" spans="1:61" ht="231" customHeight="1" x14ac:dyDescent="0.2">
      <c r="A59" s="87"/>
      <c r="B59" s="89"/>
      <c r="C59" s="45" t="s">
        <v>119</v>
      </c>
      <c r="D59" s="27" t="s">
        <v>78</v>
      </c>
      <c r="E59" s="46"/>
      <c r="F59" s="27" t="str">
        <f t="shared" ref="F59:F69" si="11">F58</f>
        <v>Бюджет Криворізької міської територіальної громади</v>
      </c>
      <c r="G59" s="28">
        <v>0</v>
      </c>
      <c r="H59" s="28">
        <v>0</v>
      </c>
      <c r="I59" s="28">
        <v>0</v>
      </c>
      <c r="J59" s="28">
        <v>15000</v>
      </c>
      <c r="K59" s="28">
        <v>15000</v>
      </c>
      <c r="L59" s="28">
        <v>20000</v>
      </c>
      <c r="M59" s="28">
        <v>0</v>
      </c>
      <c r="N59" s="28">
        <v>0</v>
      </c>
      <c r="O59" s="28">
        <v>0</v>
      </c>
      <c r="P59" s="28">
        <v>0</v>
      </c>
      <c r="Q59" s="28">
        <f t="shared" ref="Q59:Q64" si="12">SUM(G59:P59)</f>
        <v>50000</v>
      </c>
      <c r="R59" s="87"/>
    </row>
    <row r="60" spans="1:61" ht="132.75" customHeight="1" x14ac:dyDescent="0.2">
      <c r="A60" s="88"/>
      <c r="B60" s="90"/>
      <c r="C60" s="45" t="s">
        <v>51</v>
      </c>
      <c r="D60" s="27" t="s">
        <v>129</v>
      </c>
      <c r="E60" s="43"/>
      <c r="F60" s="27" t="str">
        <f t="shared" si="11"/>
        <v>Бюджет Криворізької міської територіальної громади</v>
      </c>
      <c r="G60" s="28">
        <v>0</v>
      </c>
      <c r="H60" s="28">
        <v>0</v>
      </c>
      <c r="I60" s="28">
        <v>0</v>
      </c>
      <c r="J60" s="28">
        <v>0</v>
      </c>
      <c r="K60" s="28">
        <v>300</v>
      </c>
      <c r="L60" s="28">
        <v>320</v>
      </c>
      <c r="M60" s="28">
        <v>320</v>
      </c>
      <c r="N60" s="28">
        <v>0</v>
      </c>
      <c r="O60" s="28">
        <v>0</v>
      </c>
      <c r="P60" s="28">
        <v>0</v>
      </c>
      <c r="Q60" s="28">
        <f t="shared" si="12"/>
        <v>940</v>
      </c>
      <c r="R60" s="88"/>
    </row>
    <row r="61" spans="1:61" ht="138.75" customHeight="1" x14ac:dyDescent="0.2">
      <c r="A61" s="115" t="s">
        <v>6</v>
      </c>
      <c r="B61" s="115"/>
      <c r="C61" s="115"/>
      <c r="D61" s="115"/>
      <c r="E61" s="115"/>
      <c r="F61" s="27" t="str">
        <f t="shared" si="11"/>
        <v>Бюджет Криворізької міської територіальної громади</v>
      </c>
      <c r="G61" s="38">
        <f t="shared" ref="G61:L61" si="13">G60+G59+G58+G57+G56+G55</f>
        <v>380</v>
      </c>
      <c r="H61" s="38">
        <f t="shared" si="13"/>
        <v>2800</v>
      </c>
      <c r="I61" s="38">
        <f t="shared" si="13"/>
        <v>6261</v>
      </c>
      <c r="J61" s="38">
        <f t="shared" si="13"/>
        <v>32000</v>
      </c>
      <c r="K61" s="47">
        <f t="shared" si="13"/>
        <v>32800</v>
      </c>
      <c r="L61" s="38">
        <f t="shared" si="13"/>
        <v>38320</v>
      </c>
      <c r="M61" s="38">
        <f>SUM(M55:M60)</f>
        <v>14180</v>
      </c>
      <c r="N61" s="38">
        <f>N60+N59+N58+N57+N56+N55</f>
        <v>13000</v>
      </c>
      <c r="O61" s="38">
        <f t="shared" ref="O61:P61" si="14">O60+O59+O58+O57+O56+O55</f>
        <v>0</v>
      </c>
      <c r="P61" s="38">
        <f t="shared" si="14"/>
        <v>0</v>
      </c>
      <c r="Q61" s="38">
        <f t="shared" si="12"/>
        <v>139741</v>
      </c>
      <c r="R61" s="48"/>
    </row>
    <row r="62" spans="1:61" ht="135" customHeight="1" x14ac:dyDescent="0.2">
      <c r="A62" s="85">
        <v>4</v>
      </c>
      <c r="B62" s="84" t="s">
        <v>60</v>
      </c>
      <c r="C62" s="27" t="s">
        <v>16</v>
      </c>
      <c r="D62" s="27" t="s">
        <v>77</v>
      </c>
      <c r="E62" s="85" t="s">
        <v>159</v>
      </c>
      <c r="F62" s="27" t="str">
        <f t="shared" si="11"/>
        <v>Бюджет Криворізької міської територіальної громади</v>
      </c>
      <c r="G62" s="28">
        <v>12000</v>
      </c>
      <c r="H62" s="28">
        <v>80000</v>
      </c>
      <c r="I62" s="28">
        <f>40000+4166.29+20000</f>
        <v>64166.29</v>
      </c>
      <c r="J62" s="28">
        <f>25000+12000</f>
        <v>37000</v>
      </c>
      <c r="K62" s="28">
        <v>55000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f t="shared" si="12"/>
        <v>248166.29</v>
      </c>
      <c r="R62" s="109" t="s">
        <v>67</v>
      </c>
    </row>
    <row r="63" spans="1:61" ht="140.25" customHeight="1" x14ac:dyDescent="0.2">
      <c r="A63" s="85"/>
      <c r="B63" s="84"/>
      <c r="C63" s="27" t="s">
        <v>61</v>
      </c>
      <c r="D63" s="27">
        <v>2022</v>
      </c>
      <c r="E63" s="85"/>
      <c r="F63" s="27" t="str">
        <f t="shared" si="11"/>
        <v>Бюджет Криворізької міської територіальної громади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75000</v>
      </c>
      <c r="M63" s="28">
        <v>0</v>
      </c>
      <c r="N63" s="28">
        <v>0</v>
      </c>
      <c r="O63" s="28">
        <v>0</v>
      </c>
      <c r="P63" s="28">
        <v>0</v>
      </c>
      <c r="Q63" s="28">
        <f t="shared" si="12"/>
        <v>75000</v>
      </c>
      <c r="R63" s="109"/>
    </row>
    <row r="64" spans="1:61" ht="131.25" customHeight="1" x14ac:dyDescent="0.2">
      <c r="A64" s="85"/>
      <c r="B64" s="84"/>
      <c r="C64" s="27" t="s">
        <v>55</v>
      </c>
      <c r="D64" s="27" t="s">
        <v>126</v>
      </c>
      <c r="E64" s="85"/>
      <c r="F64" s="27" t="str">
        <f>F62</f>
        <v>Бюджет Криворізької міської територіальної громади</v>
      </c>
      <c r="G64" s="28">
        <v>5000</v>
      </c>
      <c r="H64" s="28">
        <v>5000</v>
      </c>
      <c r="I64" s="28">
        <v>5000</v>
      </c>
      <c r="J64" s="28">
        <v>0</v>
      </c>
      <c r="K64" s="28">
        <v>3000</v>
      </c>
      <c r="L64" s="28">
        <v>3000</v>
      </c>
      <c r="M64" s="28">
        <v>3000</v>
      </c>
      <c r="N64" s="28">
        <v>0</v>
      </c>
      <c r="O64" s="28">
        <v>0</v>
      </c>
      <c r="P64" s="28">
        <v>0</v>
      </c>
      <c r="Q64" s="28">
        <f t="shared" si="12"/>
        <v>24000</v>
      </c>
      <c r="R64" s="109"/>
    </row>
    <row r="65" spans="1:61" ht="153.75" customHeight="1" x14ac:dyDescent="0.2">
      <c r="A65" s="85"/>
      <c r="B65" s="84"/>
      <c r="C65" s="94" t="s">
        <v>56</v>
      </c>
      <c r="D65" s="94" t="s">
        <v>79</v>
      </c>
      <c r="E65" s="85"/>
      <c r="F65" s="94" t="str">
        <f t="shared" si="11"/>
        <v>Бюджет Криворізької міської територіальної громади</v>
      </c>
      <c r="G65" s="99">
        <v>5000</v>
      </c>
      <c r="H65" s="99">
        <v>6000</v>
      </c>
      <c r="I65" s="99">
        <v>5000</v>
      </c>
      <c r="J65" s="99">
        <v>0</v>
      </c>
      <c r="K65" s="99">
        <v>0</v>
      </c>
      <c r="L65" s="99">
        <v>0</v>
      </c>
      <c r="M65" s="99">
        <v>0</v>
      </c>
      <c r="N65" s="107">
        <v>0</v>
      </c>
      <c r="O65" s="107">
        <v>0</v>
      </c>
      <c r="P65" s="107">
        <v>0</v>
      </c>
      <c r="Q65" s="99">
        <f>G65+H65+I65+J65+K65+L65+M65</f>
        <v>16000</v>
      </c>
      <c r="R65" s="109"/>
    </row>
    <row r="66" spans="1:61" ht="32.25" customHeight="1" x14ac:dyDescent="0.2">
      <c r="A66" s="85"/>
      <c r="B66" s="84"/>
      <c r="C66" s="94"/>
      <c r="D66" s="94"/>
      <c r="E66" s="85"/>
      <c r="F66" s="94"/>
      <c r="G66" s="99"/>
      <c r="H66" s="99"/>
      <c r="I66" s="99"/>
      <c r="J66" s="99"/>
      <c r="K66" s="99"/>
      <c r="L66" s="99"/>
      <c r="M66" s="99"/>
      <c r="N66" s="118"/>
      <c r="O66" s="118"/>
      <c r="P66" s="118"/>
      <c r="Q66" s="99"/>
      <c r="R66" s="109"/>
    </row>
    <row r="67" spans="1:61" s="18" customFormat="1" ht="144.75" customHeight="1" x14ac:dyDescent="0.2">
      <c r="A67" s="85"/>
      <c r="B67" s="84"/>
      <c r="C67" s="27" t="s">
        <v>57</v>
      </c>
      <c r="D67" s="27">
        <v>2017</v>
      </c>
      <c r="E67" s="85"/>
      <c r="F67" s="27" t="str">
        <f>F65</f>
        <v>Бюджет Криворізької міської територіальної громади</v>
      </c>
      <c r="G67" s="28">
        <v>1500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f>G67+H67+I67+J67+K67+L67+M67</f>
        <v>1500</v>
      </c>
      <c r="R67" s="109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</row>
    <row r="68" spans="1:61" ht="184.5" customHeight="1" x14ac:dyDescent="0.2">
      <c r="A68" s="88"/>
      <c r="B68" s="90"/>
      <c r="C68" s="42" t="s">
        <v>58</v>
      </c>
      <c r="D68" s="42">
        <v>2017</v>
      </c>
      <c r="E68" s="88"/>
      <c r="F68" s="42" t="str">
        <f t="shared" si="11"/>
        <v>Бюджет Криворізької міської територіальної громади</v>
      </c>
      <c r="G68" s="44">
        <v>1500</v>
      </c>
      <c r="H68" s="44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f>G68+H68+I68+J68+K68+L68+M68</f>
        <v>1500</v>
      </c>
      <c r="R68" s="112"/>
    </row>
    <row r="69" spans="1:61" ht="264" customHeight="1" x14ac:dyDescent="0.2">
      <c r="A69" s="85"/>
      <c r="B69" s="84"/>
      <c r="C69" s="17" t="s">
        <v>59</v>
      </c>
      <c r="D69" s="27" t="s">
        <v>128</v>
      </c>
      <c r="E69" s="85"/>
      <c r="F69" s="27" t="str">
        <f t="shared" si="11"/>
        <v>Бюджет Криворізької міської територіальної громади</v>
      </c>
      <c r="G69" s="28">
        <f>1420+2450</f>
        <v>3870</v>
      </c>
      <c r="H69" s="28">
        <v>0</v>
      </c>
      <c r="I69" s="28">
        <v>0</v>
      </c>
      <c r="J69" s="28">
        <v>0</v>
      </c>
      <c r="K69" s="28">
        <v>2500</v>
      </c>
      <c r="L69" s="28">
        <f>5000+37000</f>
        <v>42000</v>
      </c>
      <c r="M69" s="28">
        <f>64800+10360</f>
        <v>75160</v>
      </c>
      <c r="N69" s="28">
        <v>0</v>
      </c>
      <c r="O69" s="28">
        <v>0</v>
      </c>
      <c r="P69" s="28">
        <v>0</v>
      </c>
      <c r="Q69" s="28">
        <f>G69+H69+I69+J69+K69+L69+M69+N69+O69+P69</f>
        <v>123530</v>
      </c>
      <c r="R69" s="109"/>
    </row>
    <row r="70" spans="1:61" ht="75" customHeight="1" x14ac:dyDescent="0.2">
      <c r="A70" s="85"/>
      <c r="B70" s="84"/>
      <c r="C70" s="85" t="s">
        <v>64</v>
      </c>
      <c r="D70" s="85" t="s">
        <v>130</v>
      </c>
      <c r="E70" s="85"/>
      <c r="F70" s="94" t="s">
        <v>144</v>
      </c>
      <c r="G70" s="99">
        <v>0</v>
      </c>
      <c r="H70" s="99">
        <v>18235</v>
      </c>
      <c r="I70" s="99">
        <v>12752.19</v>
      </c>
      <c r="J70" s="99">
        <v>0</v>
      </c>
      <c r="K70" s="99">
        <v>0</v>
      </c>
      <c r="L70" s="99">
        <v>0</v>
      </c>
      <c r="M70" s="97">
        <v>0</v>
      </c>
      <c r="N70" s="119">
        <v>0</v>
      </c>
      <c r="O70" s="119">
        <v>0</v>
      </c>
      <c r="P70" s="119">
        <v>0</v>
      </c>
      <c r="Q70" s="99">
        <f>G70+H70+I70+J70+K70+L70+M70</f>
        <v>30987.190000000002</v>
      </c>
      <c r="R70" s="109"/>
    </row>
    <row r="71" spans="1:61" ht="217.15" customHeight="1" x14ac:dyDescent="0.2">
      <c r="A71" s="85"/>
      <c r="B71" s="84"/>
      <c r="C71" s="85"/>
      <c r="D71" s="85"/>
      <c r="E71" s="85"/>
      <c r="F71" s="94"/>
      <c r="G71" s="99"/>
      <c r="H71" s="99"/>
      <c r="I71" s="99"/>
      <c r="J71" s="99"/>
      <c r="K71" s="99"/>
      <c r="L71" s="99"/>
      <c r="M71" s="97"/>
      <c r="N71" s="118"/>
      <c r="O71" s="118"/>
      <c r="P71" s="118"/>
      <c r="Q71" s="99"/>
      <c r="R71" s="109"/>
    </row>
    <row r="72" spans="1:61" ht="264" customHeight="1" x14ac:dyDescent="0.2">
      <c r="A72" s="85"/>
      <c r="B72" s="84"/>
      <c r="C72" s="49" t="s">
        <v>68</v>
      </c>
      <c r="D72" s="27" t="s">
        <v>126</v>
      </c>
      <c r="E72" s="85"/>
      <c r="F72" s="27" t="str">
        <f>F68</f>
        <v>Бюджет Криворізької міської територіальної громади</v>
      </c>
      <c r="G72" s="28">
        <v>0</v>
      </c>
      <c r="H72" s="28">
        <v>0</v>
      </c>
      <c r="I72" s="28">
        <v>10000</v>
      </c>
      <c r="J72" s="28">
        <v>0</v>
      </c>
      <c r="K72" s="28">
        <v>35000</v>
      </c>
      <c r="L72" s="28">
        <v>18000</v>
      </c>
      <c r="M72" s="28">
        <v>18000</v>
      </c>
      <c r="N72" s="28">
        <v>0</v>
      </c>
      <c r="O72" s="28">
        <v>0</v>
      </c>
      <c r="P72" s="28">
        <v>0</v>
      </c>
      <c r="Q72" s="28">
        <f>G72+H72+I72+J72+K72+L72+M72+N72+O72+P72</f>
        <v>81000</v>
      </c>
      <c r="R72" s="109"/>
    </row>
    <row r="73" spans="1:61" ht="262.89999999999998" customHeight="1" x14ac:dyDescent="0.2">
      <c r="A73" s="85"/>
      <c r="B73" s="84"/>
      <c r="C73" s="49" t="s">
        <v>98</v>
      </c>
      <c r="D73" s="27" t="s">
        <v>127</v>
      </c>
      <c r="E73" s="85"/>
      <c r="F73" s="27" t="str">
        <f>F69</f>
        <v>Бюджет Криворізької міської територіальної громади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10000</v>
      </c>
      <c r="M73" s="28">
        <v>10000</v>
      </c>
      <c r="N73" s="28">
        <v>0</v>
      </c>
      <c r="O73" s="28">
        <v>0</v>
      </c>
      <c r="P73" s="28">
        <v>0</v>
      </c>
      <c r="Q73" s="28">
        <f>G73+H73+I73+J73+K73+L73+M73</f>
        <v>20000</v>
      </c>
      <c r="R73" s="109"/>
    </row>
    <row r="74" spans="1:61" ht="111" customHeight="1" x14ac:dyDescent="0.2">
      <c r="A74" s="85"/>
      <c r="B74" s="84"/>
      <c r="C74" s="49" t="s">
        <v>97</v>
      </c>
      <c r="D74" s="27"/>
      <c r="E74" s="85"/>
      <c r="F74" s="27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109"/>
    </row>
    <row r="75" spans="1:61" ht="284.25" customHeight="1" x14ac:dyDescent="0.2">
      <c r="A75" s="85"/>
      <c r="B75" s="84"/>
      <c r="C75" s="49" t="s">
        <v>69</v>
      </c>
      <c r="D75" s="27" t="s">
        <v>80</v>
      </c>
      <c r="E75" s="85"/>
      <c r="F75" s="27" t="str">
        <f>F73</f>
        <v>Бюджет Криворізької міської територіальної громади</v>
      </c>
      <c r="G75" s="28">
        <v>0</v>
      </c>
      <c r="H75" s="28">
        <v>0</v>
      </c>
      <c r="I75" s="28">
        <v>0</v>
      </c>
      <c r="J75" s="28">
        <v>0</v>
      </c>
      <c r="K75" s="28">
        <v>20500</v>
      </c>
      <c r="L75" s="28">
        <v>27000</v>
      </c>
      <c r="M75" s="28">
        <v>0</v>
      </c>
      <c r="N75" s="28">
        <v>0</v>
      </c>
      <c r="O75" s="28">
        <v>0</v>
      </c>
      <c r="P75" s="28">
        <v>0</v>
      </c>
      <c r="Q75" s="28">
        <f>G75+H75+I75+J75+K75+L75+M75</f>
        <v>47500</v>
      </c>
      <c r="R75" s="109"/>
    </row>
    <row r="76" spans="1:61" ht="135" customHeight="1" x14ac:dyDescent="0.2">
      <c r="A76" s="85"/>
      <c r="B76" s="84"/>
      <c r="C76" s="17" t="s">
        <v>76</v>
      </c>
      <c r="D76" s="17" t="s">
        <v>127</v>
      </c>
      <c r="E76" s="85"/>
      <c r="F76" s="27" t="str">
        <f>F75</f>
        <v>Бюджет Криворізької міської територіальної громади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f>30000+18000</f>
        <v>48000</v>
      </c>
      <c r="M76" s="28">
        <f>100000</f>
        <v>100000</v>
      </c>
      <c r="N76" s="28">
        <v>0</v>
      </c>
      <c r="O76" s="28">
        <v>0</v>
      </c>
      <c r="P76" s="28">
        <v>0</v>
      </c>
      <c r="Q76" s="28">
        <f>G76+H76+I76+J76+K76+L76+M76+N76+O76+P76</f>
        <v>148000</v>
      </c>
      <c r="R76" s="109"/>
    </row>
    <row r="77" spans="1:61" ht="409.6" customHeight="1" x14ac:dyDescent="0.2">
      <c r="A77" s="85"/>
      <c r="B77" s="84"/>
      <c r="C77" s="85" t="s">
        <v>74</v>
      </c>
      <c r="D77" s="85" t="s">
        <v>127</v>
      </c>
      <c r="E77" s="85"/>
      <c r="F77" s="94" t="str">
        <f>F76</f>
        <v>Бюджет Криворізької міської територіальної громади</v>
      </c>
      <c r="G77" s="99">
        <v>0</v>
      </c>
      <c r="H77" s="99">
        <v>0</v>
      </c>
      <c r="I77" s="99">
        <v>0</v>
      </c>
      <c r="J77" s="99">
        <v>0</v>
      </c>
      <c r="K77" s="99">
        <v>0</v>
      </c>
      <c r="L77" s="99">
        <v>14860</v>
      </c>
      <c r="M77" s="99">
        <v>20000</v>
      </c>
      <c r="N77" s="107">
        <v>0</v>
      </c>
      <c r="O77" s="107">
        <v>0</v>
      </c>
      <c r="P77" s="107">
        <v>0</v>
      </c>
      <c r="Q77" s="99">
        <f>G77+H77+I77+J77+K77+L77+M77</f>
        <v>34860</v>
      </c>
      <c r="R77" s="109"/>
    </row>
    <row r="78" spans="1:61" ht="75" customHeight="1" x14ac:dyDescent="0.2">
      <c r="A78" s="85"/>
      <c r="B78" s="84"/>
      <c r="C78" s="85"/>
      <c r="D78" s="85"/>
      <c r="E78" s="85"/>
      <c r="F78" s="94"/>
      <c r="G78" s="99"/>
      <c r="H78" s="99"/>
      <c r="I78" s="99"/>
      <c r="J78" s="99"/>
      <c r="K78" s="99"/>
      <c r="L78" s="99"/>
      <c r="M78" s="99"/>
      <c r="N78" s="118"/>
      <c r="O78" s="118"/>
      <c r="P78" s="118"/>
      <c r="Q78" s="99"/>
      <c r="R78" s="109"/>
    </row>
    <row r="79" spans="1:61" ht="189.6" customHeight="1" x14ac:dyDescent="0.2">
      <c r="A79" s="85"/>
      <c r="B79" s="84"/>
      <c r="C79" s="17" t="s">
        <v>99</v>
      </c>
      <c r="D79" s="17">
        <v>2022</v>
      </c>
      <c r="E79" s="85"/>
      <c r="F79" s="27" t="str">
        <f>F77</f>
        <v>Бюджет Криворізької міської територіальної громади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38">
        <v>17600</v>
      </c>
      <c r="M79" s="28">
        <v>0</v>
      </c>
      <c r="N79" s="28">
        <v>0</v>
      </c>
      <c r="O79" s="28">
        <v>0</v>
      </c>
      <c r="P79" s="28">
        <v>0</v>
      </c>
      <c r="Q79" s="28">
        <f>G79+H79+I79+J79+K79+L79+M79</f>
        <v>17600</v>
      </c>
      <c r="R79" s="109"/>
    </row>
    <row r="80" spans="1:61" ht="179.25" customHeight="1" x14ac:dyDescent="0.2">
      <c r="A80" s="85"/>
      <c r="B80" s="84"/>
      <c r="C80" s="17" t="s">
        <v>100</v>
      </c>
      <c r="D80" s="17"/>
      <c r="E80" s="85"/>
      <c r="F80" s="27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109"/>
    </row>
    <row r="81" spans="1:20" ht="409.6" customHeight="1" x14ac:dyDescent="0.2">
      <c r="A81" s="85"/>
      <c r="B81" s="84"/>
      <c r="C81" s="17" t="s">
        <v>108</v>
      </c>
      <c r="D81" s="27" t="s">
        <v>131</v>
      </c>
      <c r="E81" s="85"/>
      <c r="F81" s="50" t="s">
        <v>103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300000</v>
      </c>
      <c r="N81" s="71">
        <v>300000</v>
      </c>
      <c r="O81" s="28">
        <v>0</v>
      </c>
      <c r="P81" s="28">
        <v>0</v>
      </c>
      <c r="Q81" s="28">
        <f>M81+N81</f>
        <v>600000</v>
      </c>
      <c r="R81" s="109"/>
    </row>
    <row r="82" spans="1:20" s="20" customFormat="1" ht="150" customHeight="1" x14ac:dyDescent="0.2">
      <c r="A82" s="85"/>
      <c r="B82" s="84"/>
      <c r="C82" s="17" t="s">
        <v>83</v>
      </c>
      <c r="D82" s="27" t="s">
        <v>126</v>
      </c>
      <c r="E82" s="85" t="s">
        <v>145</v>
      </c>
      <c r="F82" s="27" t="str">
        <f>F73</f>
        <v>Бюджет Криворізької міської територіальної громади</v>
      </c>
      <c r="G82" s="28">
        <v>30000</v>
      </c>
      <c r="H82" s="28">
        <v>30000</v>
      </c>
      <c r="I82" s="28">
        <v>30000</v>
      </c>
      <c r="J82" s="28">
        <v>0</v>
      </c>
      <c r="K82" s="28">
        <v>0</v>
      </c>
      <c r="L82" s="28">
        <f>90000+12000+28000+8000+15000</f>
        <v>153000</v>
      </c>
      <c r="M82" s="28">
        <f>80000+50000</f>
        <v>130000</v>
      </c>
      <c r="N82" s="28">
        <v>0</v>
      </c>
      <c r="O82" s="28">
        <v>0</v>
      </c>
      <c r="P82" s="28">
        <v>0</v>
      </c>
      <c r="Q82" s="28">
        <f>G82+H82+I82+J82+K82+L82+M82+N82+O82+P82</f>
        <v>373000</v>
      </c>
      <c r="R82" s="85" t="s">
        <v>70</v>
      </c>
      <c r="S82" s="7"/>
      <c r="T82" s="7"/>
    </row>
    <row r="83" spans="1:20" ht="141.75" customHeight="1" x14ac:dyDescent="0.2">
      <c r="A83" s="85"/>
      <c r="B83" s="84"/>
      <c r="C83" s="17" t="s">
        <v>84</v>
      </c>
      <c r="D83" s="27" t="s">
        <v>126</v>
      </c>
      <c r="E83" s="85"/>
      <c r="F83" s="27" t="str">
        <f>F73</f>
        <v>Бюджет Криворізької міської територіальної громади</v>
      </c>
      <c r="G83" s="28">
        <v>2000</v>
      </c>
      <c r="H83" s="28">
        <v>2000</v>
      </c>
      <c r="I83" s="28">
        <v>2000</v>
      </c>
      <c r="J83" s="28">
        <v>1000</v>
      </c>
      <c r="K83" s="28">
        <f>J83*1.05</f>
        <v>1050</v>
      </c>
      <c r="L83" s="28">
        <f>K83*1.05</f>
        <v>1102.5</v>
      </c>
      <c r="M83" s="28">
        <v>500</v>
      </c>
      <c r="N83" s="28">
        <v>600</v>
      </c>
      <c r="O83" s="28">
        <v>700</v>
      </c>
      <c r="P83" s="28">
        <v>700</v>
      </c>
      <c r="Q83" s="28">
        <f>G83+H83+I83+J83+K83+L83+M83+N83+O83+P83</f>
        <v>11652.5</v>
      </c>
      <c r="R83" s="85"/>
    </row>
    <row r="84" spans="1:20" ht="132.6" customHeight="1" x14ac:dyDescent="0.2">
      <c r="A84" s="85"/>
      <c r="B84" s="84"/>
      <c r="C84" s="17" t="s">
        <v>85</v>
      </c>
      <c r="D84" s="27" t="s">
        <v>79</v>
      </c>
      <c r="E84" s="85"/>
      <c r="F84" s="27" t="str">
        <f>F83</f>
        <v>Бюджет Криворізької міської територіальної громади</v>
      </c>
      <c r="G84" s="28">
        <v>14658.87</v>
      </c>
      <c r="H84" s="28">
        <v>37280.589999999997</v>
      </c>
      <c r="I84" s="28">
        <v>20963.5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f t="shared" ref="Q84:Q90" si="15">G84+H84+I84+J84+K84+L84+M84</f>
        <v>72902.959999999992</v>
      </c>
      <c r="R84" s="85"/>
    </row>
    <row r="85" spans="1:20" ht="212.45" customHeight="1" x14ac:dyDescent="0.2">
      <c r="A85" s="85"/>
      <c r="B85" s="84"/>
      <c r="C85" s="17" t="s">
        <v>86</v>
      </c>
      <c r="D85" s="27" t="s">
        <v>126</v>
      </c>
      <c r="E85" s="85"/>
      <c r="F85" s="27" t="str">
        <f>F84</f>
        <v>Бюджет Криворізької міської територіальної громади</v>
      </c>
      <c r="G85" s="28">
        <v>62408.800000000003</v>
      </c>
      <c r="H85" s="28">
        <v>0</v>
      </c>
      <c r="I85" s="28">
        <v>6476</v>
      </c>
      <c r="J85" s="28">
        <f>7026.77+1000+1000</f>
        <v>9026.77</v>
      </c>
      <c r="K85" s="28">
        <v>15000</v>
      </c>
      <c r="L85" s="28">
        <v>20000</v>
      </c>
      <c r="M85" s="28">
        <v>20000</v>
      </c>
      <c r="N85" s="28">
        <v>0</v>
      </c>
      <c r="O85" s="28">
        <v>0</v>
      </c>
      <c r="P85" s="28">
        <v>0</v>
      </c>
      <c r="Q85" s="28">
        <f t="shared" si="15"/>
        <v>132911.57</v>
      </c>
      <c r="R85" s="85"/>
    </row>
    <row r="86" spans="1:20" ht="358.5" customHeight="1" x14ac:dyDescent="0.2">
      <c r="A86" s="85"/>
      <c r="B86" s="84"/>
      <c r="C86" s="17" t="s">
        <v>87</v>
      </c>
      <c r="D86" s="27" t="s">
        <v>126</v>
      </c>
      <c r="E86" s="85"/>
      <c r="F86" s="27" t="str">
        <f>F85</f>
        <v>Бюджет Криворізької міської територіальної громади</v>
      </c>
      <c r="G86" s="28">
        <v>10520</v>
      </c>
      <c r="H86" s="28">
        <v>13000</v>
      </c>
      <c r="I86" s="28">
        <v>17000</v>
      </c>
      <c r="J86" s="51">
        <f>3000+267</f>
        <v>3267</v>
      </c>
      <c r="K86" s="28">
        <f>J86*1.05</f>
        <v>3430.3500000000004</v>
      </c>
      <c r="L86" s="28">
        <v>5000</v>
      </c>
      <c r="M86" s="28">
        <v>5000</v>
      </c>
      <c r="N86" s="28">
        <v>400</v>
      </c>
      <c r="O86" s="28">
        <v>0</v>
      </c>
      <c r="P86" s="28">
        <v>0</v>
      </c>
      <c r="Q86" s="28">
        <f>G86+H86+I86+J86+K86+L86+M86+N86+O86+P86</f>
        <v>57617.35</v>
      </c>
      <c r="R86" s="85"/>
    </row>
    <row r="87" spans="1:20" ht="268.5" customHeight="1" x14ac:dyDescent="0.2">
      <c r="A87" s="85"/>
      <c r="B87" s="84"/>
      <c r="C87" s="17" t="s">
        <v>157</v>
      </c>
      <c r="D87" s="27" t="s">
        <v>126</v>
      </c>
      <c r="E87" s="85"/>
      <c r="F87" s="27" t="s">
        <v>53</v>
      </c>
      <c r="G87" s="28">
        <v>12398.84</v>
      </c>
      <c r="H87" s="28">
        <v>0</v>
      </c>
      <c r="I87" s="28">
        <v>0</v>
      </c>
      <c r="J87" s="28">
        <v>0</v>
      </c>
      <c r="K87" s="28">
        <v>0</v>
      </c>
      <c r="L87" s="28">
        <f>10000+3000+52000</f>
        <v>65000</v>
      </c>
      <c r="M87" s="28">
        <f>48965+37800+1980</f>
        <v>88745</v>
      </c>
      <c r="N87" s="28">
        <v>15000</v>
      </c>
      <c r="O87" s="28">
        <v>0</v>
      </c>
      <c r="P87" s="28">
        <v>0</v>
      </c>
      <c r="Q87" s="28">
        <f>G87+H87+I87+J87+K87+L87+M87+N87+O87+P87</f>
        <v>181143.84</v>
      </c>
      <c r="R87" s="85"/>
    </row>
    <row r="88" spans="1:20" ht="193.5" customHeight="1" x14ac:dyDescent="0.2">
      <c r="A88" s="85"/>
      <c r="B88" s="84"/>
      <c r="C88" s="17" t="s">
        <v>88</v>
      </c>
      <c r="D88" s="27">
        <v>2017</v>
      </c>
      <c r="E88" s="85"/>
      <c r="F88" s="27" t="s">
        <v>47</v>
      </c>
      <c r="G88" s="28">
        <v>2340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f t="shared" si="15"/>
        <v>2340</v>
      </c>
      <c r="R88" s="85"/>
    </row>
    <row r="89" spans="1:20" ht="117" customHeight="1" x14ac:dyDescent="0.2">
      <c r="A89" s="85"/>
      <c r="B89" s="84"/>
      <c r="C89" s="17" t="s">
        <v>89</v>
      </c>
      <c r="D89" s="27" t="s">
        <v>132</v>
      </c>
      <c r="E89" s="85"/>
      <c r="F89" s="27" t="str">
        <f>F87</f>
        <v xml:space="preserve">Бюджет Криво-різької міської територіальної громади </v>
      </c>
      <c r="G89" s="28">
        <v>0</v>
      </c>
      <c r="H89" s="28">
        <v>0</v>
      </c>
      <c r="I89" s="28">
        <v>0</v>
      </c>
      <c r="J89" s="28">
        <v>1000</v>
      </c>
      <c r="K89" s="28">
        <f>J89*1.05</f>
        <v>1050</v>
      </c>
      <c r="L89" s="28">
        <f>K89*1.05</f>
        <v>1102.5</v>
      </c>
      <c r="M89" s="28">
        <v>550</v>
      </c>
      <c r="N89" s="28">
        <v>1200</v>
      </c>
      <c r="O89" s="28">
        <v>1500</v>
      </c>
      <c r="P89" s="28">
        <v>1500</v>
      </c>
      <c r="Q89" s="28">
        <f>G89+H89+I89+J89+K89+L89+M89+N89+O89+P89</f>
        <v>7902.5</v>
      </c>
      <c r="R89" s="85"/>
    </row>
    <row r="90" spans="1:20" ht="365.45" customHeight="1" x14ac:dyDescent="0.2">
      <c r="A90" s="85"/>
      <c r="B90" s="84"/>
      <c r="C90" s="17" t="s">
        <v>90</v>
      </c>
      <c r="D90" s="27" t="s">
        <v>131</v>
      </c>
      <c r="E90" s="85"/>
      <c r="F90" s="27" t="s">
        <v>47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83000</v>
      </c>
      <c r="M90" s="28">
        <v>0</v>
      </c>
      <c r="N90" s="28">
        <v>0</v>
      </c>
      <c r="O90" s="28">
        <v>0</v>
      </c>
      <c r="P90" s="28">
        <v>0</v>
      </c>
      <c r="Q90" s="28">
        <f t="shared" si="15"/>
        <v>83000</v>
      </c>
      <c r="R90" s="85"/>
    </row>
    <row r="91" spans="1:20" ht="365.45" customHeight="1" x14ac:dyDescent="0.2">
      <c r="A91" s="86"/>
      <c r="B91" s="91"/>
      <c r="C91" s="86" t="s">
        <v>122</v>
      </c>
      <c r="D91" s="86" t="s">
        <v>131</v>
      </c>
      <c r="E91" s="86" t="s">
        <v>124</v>
      </c>
      <c r="F91" s="86" t="s">
        <v>123</v>
      </c>
      <c r="G91" s="107">
        <v>0</v>
      </c>
      <c r="H91" s="107">
        <v>0</v>
      </c>
      <c r="I91" s="107">
        <v>0</v>
      </c>
      <c r="J91" s="107">
        <v>0</v>
      </c>
      <c r="K91" s="107">
        <v>0</v>
      </c>
      <c r="L91" s="107">
        <v>0</v>
      </c>
      <c r="M91" s="107">
        <v>100000</v>
      </c>
      <c r="N91" s="107">
        <v>0</v>
      </c>
      <c r="O91" s="107">
        <v>0</v>
      </c>
      <c r="P91" s="107">
        <v>0</v>
      </c>
      <c r="Q91" s="107">
        <v>100000</v>
      </c>
      <c r="R91" s="86" t="s">
        <v>125</v>
      </c>
    </row>
    <row r="92" spans="1:20" ht="108.6" customHeight="1" x14ac:dyDescent="0.2">
      <c r="A92" s="87"/>
      <c r="B92" s="89"/>
      <c r="C92" s="87"/>
      <c r="D92" s="87"/>
      <c r="E92" s="87"/>
      <c r="F92" s="88"/>
      <c r="G92" s="111"/>
      <c r="H92" s="111"/>
      <c r="I92" s="111"/>
      <c r="J92" s="111"/>
      <c r="K92" s="111"/>
      <c r="L92" s="111"/>
      <c r="M92" s="111"/>
      <c r="N92" s="118"/>
      <c r="O92" s="118"/>
      <c r="P92" s="118"/>
      <c r="Q92" s="111"/>
      <c r="R92" s="87"/>
    </row>
    <row r="93" spans="1:20" s="19" customFormat="1" ht="93.6" customHeight="1" x14ac:dyDescent="0.2">
      <c r="A93" s="87"/>
      <c r="B93" s="89"/>
      <c r="C93" s="87"/>
      <c r="D93" s="87"/>
      <c r="E93" s="87"/>
      <c r="F93" s="105" t="s">
        <v>138</v>
      </c>
      <c r="G93" s="107">
        <v>0</v>
      </c>
      <c r="H93" s="107">
        <v>0</v>
      </c>
      <c r="I93" s="107">
        <v>0</v>
      </c>
      <c r="J93" s="107">
        <v>0</v>
      </c>
      <c r="K93" s="107">
        <v>0</v>
      </c>
      <c r="L93" s="107">
        <v>0</v>
      </c>
      <c r="M93" s="107">
        <v>80900</v>
      </c>
      <c r="N93" s="52">
        <v>0</v>
      </c>
      <c r="O93" s="52">
        <v>0</v>
      </c>
      <c r="P93" s="52">
        <v>0</v>
      </c>
      <c r="Q93" s="107">
        <f>M93</f>
        <v>80900</v>
      </c>
      <c r="R93" s="87"/>
      <c r="S93" s="7"/>
      <c r="T93" s="7"/>
    </row>
    <row r="94" spans="1:20" ht="33" customHeight="1" x14ac:dyDescent="0.2">
      <c r="A94" s="88"/>
      <c r="B94" s="90"/>
      <c r="C94" s="88"/>
      <c r="D94" s="88"/>
      <c r="E94" s="88"/>
      <c r="F94" s="114"/>
      <c r="G94" s="111"/>
      <c r="H94" s="111"/>
      <c r="I94" s="111"/>
      <c r="J94" s="111"/>
      <c r="K94" s="111"/>
      <c r="L94" s="111"/>
      <c r="M94" s="111"/>
      <c r="N94" s="44"/>
      <c r="O94" s="44"/>
      <c r="P94" s="44"/>
      <c r="Q94" s="111"/>
      <c r="R94" s="88"/>
    </row>
    <row r="95" spans="1:20" ht="119.25" customHeight="1" x14ac:dyDescent="0.2">
      <c r="A95" s="84" t="s">
        <v>6</v>
      </c>
      <c r="B95" s="84"/>
      <c r="C95" s="84"/>
      <c r="D95" s="84"/>
      <c r="E95" s="84"/>
      <c r="F95" s="27" t="str">
        <f>F89</f>
        <v xml:space="preserve">Бюджет Криво-різької міської територіальної громади </v>
      </c>
      <c r="G95" s="38">
        <f t="shared" ref="G95:N95" si="16">SUM(G62:G90)-G81+G93</f>
        <v>163196.50999999998</v>
      </c>
      <c r="H95" s="38">
        <f t="shared" si="16"/>
        <v>191515.59</v>
      </c>
      <c r="I95" s="38">
        <f t="shared" si="16"/>
        <v>173357.98</v>
      </c>
      <c r="J95" s="38">
        <f t="shared" si="16"/>
        <v>51293.770000000004</v>
      </c>
      <c r="K95" s="38">
        <f t="shared" si="16"/>
        <v>136530.35</v>
      </c>
      <c r="L95" s="38">
        <f t="shared" si="16"/>
        <v>583665</v>
      </c>
      <c r="M95" s="38">
        <f t="shared" si="16"/>
        <v>551855</v>
      </c>
      <c r="N95" s="38">
        <f t="shared" si="16"/>
        <v>17200</v>
      </c>
      <c r="O95" s="38">
        <f t="shared" ref="O95:P95" si="17">SUM(O62:O90)-O81+O93</f>
        <v>2200</v>
      </c>
      <c r="P95" s="38">
        <f t="shared" si="17"/>
        <v>2200</v>
      </c>
      <c r="Q95" s="38">
        <f>SUM(G95:P95)</f>
        <v>1873014.2</v>
      </c>
      <c r="T95" s="53"/>
    </row>
    <row r="96" spans="1:20" ht="409.6" customHeight="1" x14ac:dyDescent="0.2">
      <c r="A96" s="84"/>
      <c r="B96" s="84"/>
      <c r="C96" s="84"/>
      <c r="D96" s="84"/>
      <c r="E96" s="84"/>
      <c r="F96" s="54" t="s">
        <v>155</v>
      </c>
      <c r="G96" s="38">
        <v>0</v>
      </c>
      <c r="H96" s="38">
        <v>0</v>
      </c>
      <c r="I96" s="38">
        <v>0</v>
      </c>
      <c r="J96" s="38">
        <v>0</v>
      </c>
      <c r="K96" s="38">
        <v>0</v>
      </c>
      <c r="L96" s="38">
        <v>0</v>
      </c>
      <c r="M96" s="38">
        <f>M81</f>
        <v>300000</v>
      </c>
      <c r="N96" s="38">
        <v>0</v>
      </c>
      <c r="O96" s="38">
        <v>0</v>
      </c>
      <c r="P96" s="38">
        <v>0</v>
      </c>
      <c r="Q96" s="38">
        <f>M96</f>
        <v>300000</v>
      </c>
      <c r="R96" s="55"/>
    </row>
    <row r="97" spans="1:18" ht="409.6" customHeight="1" x14ac:dyDescent="0.2">
      <c r="A97" s="84"/>
      <c r="B97" s="84"/>
      <c r="C97" s="84"/>
      <c r="D97" s="84"/>
      <c r="E97" s="84"/>
      <c r="F97" s="85" t="s">
        <v>123</v>
      </c>
      <c r="G97" s="119">
        <f>G91</f>
        <v>0</v>
      </c>
      <c r="H97" s="119">
        <f t="shared" ref="H97:Q97" si="18">H91</f>
        <v>0</v>
      </c>
      <c r="I97" s="119">
        <f t="shared" si="18"/>
        <v>0</v>
      </c>
      <c r="J97" s="119">
        <f t="shared" si="18"/>
        <v>0</v>
      </c>
      <c r="K97" s="119">
        <f t="shared" si="18"/>
        <v>0</v>
      </c>
      <c r="L97" s="119">
        <f t="shared" si="18"/>
        <v>0</v>
      </c>
      <c r="M97" s="119">
        <f t="shared" si="18"/>
        <v>100000</v>
      </c>
      <c r="N97" s="119">
        <v>0</v>
      </c>
      <c r="O97" s="119">
        <v>0</v>
      </c>
      <c r="P97" s="119">
        <v>0</v>
      </c>
      <c r="Q97" s="119">
        <f t="shared" si="18"/>
        <v>100000</v>
      </c>
      <c r="R97" s="120"/>
    </row>
    <row r="98" spans="1:18" ht="66" customHeight="1" x14ac:dyDescent="0.2">
      <c r="A98" s="84"/>
      <c r="B98" s="84"/>
      <c r="C98" s="84"/>
      <c r="D98" s="84"/>
      <c r="E98" s="84"/>
      <c r="F98" s="85"/>
      <c r="G98" s="101"/>
      <c r="H98" s="101"/>
      <c r="I98" s="101"/>
      <c r="J98" s="101"/>
      <c r="K98" s="101"/>
      <c r="L98" s="101"/>
      <c r="M98" s="101"/>
      <c r="N98" s="118"/>
      <c r="O98" s="118"/>
      <c r="P98" s="118"/>
      <c r="Q98" s="101"/>
      <c r="R98" s="121"/>
    </row>
    <row r="99" spans="1:18" ht="380.45" customHeight="1" x14ac:dyDescent="0.2">
      <c r="A99" s="89">
        <v>5</v>
      </c>
      <c r="B99" s="89" t="s">
        <v>44</v>
      </c>
      <c r="C99" s="56" t="s">
        <v>20</v>
      </c>
      <c r="D99" s="42">
        <v>2017</v>
      </c>
      <c r="E99" s="87" t="s">
        <v>156</v>
      </c>
      <c r="F99" s="42" t="str">
        <f>F95</f>
        <v xml:space="preserve">Бюджет Криво-різької міської територіальної громади </v>
      </c>
      <c r="G99" s="44">
        <f>300-125.1</f>
        <v>174.9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f>SUM(G99:P99)</f>
        <v>174.9</v>
      </c>
      <c r="R99" s="87" t="s">
        <v>45</v>
      </c>
    </row>
    <row r="100" spans="1:18" ht="230.45" customHeight="1" x14ac:dyDescent="0.2">
      <c r="A100" s="89"/>
      <c r="B100" s="89"/>
      <c r="C100" s="86" t="s">
        <v>38</v>
      </c>
      <c r="D100" s="105" t="s">
        <v>15</v>
      </c>
      <c r="E100" s="87"/>
      <c r="F100" s="105" t="str">
        <f>F99</f>
        <v xml:space="preserve">Бюджет Криво-різької міської територіальної громади </v>
      </c>
      <c r="G100" s="107">
        <f>500-156.55</f>
        <v>343.45</v>
      </c>
      <c r="H100" s="107">
        <f>500-343.45+125.1</f>
        <v>281.64999999999998</v>
      </c>
      <c r="I100" s="107">
        <v>0</v>
      </c>
      <c r="J100" s="107">
        <v>0</v>
      </c>
      <c r="K100" s="107">
        <v>0</v>
      </c>
      <c r="L100" s="107">
        <v>0</v>
      </c>
      <c r="M100" s="107">
        <v>0</v>
      </c>
      <c r="N100" s="107">
        <v>0</v>
      </c>
      <c r="O100" s="107">
        <v>0</v>
      </c>
      <c r="P100" s="107">
        <v>0</v>
      </c>
      <c r="Q100" s="107">
        <f>G100+H100+I100+J100+K100+L100+M100</f>
        <v>625.09999999999991</v>
      </c>
      <c r="R100" s="87"/>
    </row>
    <row r="101" spans="1:18" ht="10.9" hidden="1" customHeight="1" x14ac:dyDescent="0.2">
      <c r="A101" s="89"/>
      <c r="B101" s="89"/>
      <c r="C101" s="87"/>
      <c r="D101" s="113"/>
      <c r="E101" s="87"/>
      <c r="F101" s="113"/>
      <c r="G101" s="110"/>
      <c r="H101" s="110"/>
      <c r="I101" s="110"/>
      <c r="J101" s="110"/>
      <c r="K101" s="110"/>
      <c r="L101" s="110"/>
      <c r="M101" s="110"/>
      <c r="N101" s="122"/>
      <c r="O101" s="122"/>
      <c r="P101" s="122"/>
      <c r="Q101" s="110"/>
      <c r="R101" s="87"/>
    </row>
    <row r="102" spans="1:18" ht="55.5" customHeight="1" x14ac:dyDescent="0.2">
      <c r="A102" s="90"/>
      <c r="B102" s="90"/>
      <c r="C102" s="88"/>
      <c r="D102" s="114"/>
      <c r="E102" s="88"/>
      <c r="F102" s="114"/>
      <c r="G102" s="111"/>
      <c r="H102" s="111"/>
      <c r="I102" s="111"/>
      <c r="J102" s="111"/>
      <c r="K102" s="111"/>
      <c r="L102" s="111"/>
      <c r="M102" s="111"/>
      <c r="N102" s="118"/>
      <c r="O102" s="118"/>
      <c r="P102" s="118"/>
      <c r="Q102" s="111"/>
      <c r="R102" s="88"/>
    </row>
    <row r="103" spans="1:18" ht="104.45" customHeight="1" x14ac:dyDescent="0.2">
      <c r="A103" s="84" t="s">
        <v>6</v>
      </c>
      <c r="B103" s="84"/>
      <c r="C103" s="84"/>
      <c r="D103" s="84"/>
      <c r="E103" s="84"/>
      <c r="F103" s="17" t="str">
        <f>F100</f>
        <v xml:space="preserve">Бюджет Криво-різької міської територіальної громади </v>
      </c>
      <c r="G103" s="38">
        <f t="shared" ref="G103:L103" si="19">G99+G100</f>
        <v>518.35</v>
      </c>
      <c r="H103" s="38">
        <f t="shared" si="19"/>
        <v>281.64999999999998</v>
      </c>
      <c r="I103" s="38">
        <f t="shared" si="19"/>
        <v>0</v>
      </c>
      <c r="J103" s="38">
        <f t="shared" si="19"/>
        <v>0</v>
      </c>
      <c r="K103" s="38">
        <f t="shared" si="19"/>
        <v>0</v>
      </c>
      <c r="L103" s="38">
        <f t="shared" si="19"/>
        <v>0</v>
      </c>
      <c r="M103" s="38">
        <f>M100+M99</f>
        <v>0</v>
      </c>
      <c r="N103" s="38">
        <v>0</v>
      </c>
      <c r="O103" s="38">
        <v>0</v>
      </c>
      <c r="P103" s="38">
        <v>0</v>
      </c>
      <c r="Q103" s="38">
        <f>SUM(G103:M103)</f>
        <v>800</v>
      </c>
      <c r="R103" s="57"/>
    </row>
    <row r="104" spans="1:18" ht="161.44999999999999" customHeight="1" x14ac:dyDescent="0.2">
      <c r="A104" s="85">
        <v>6</v>
      </c>
      <c r="B104" s="84" t="s">
        <v>71</v>
      </c>
      <c r="C104" s="85" t="s">
        <v>72</v>
      </c>
      <c r="D104" s="85" t="s">
        <v>79</v>
      </c>
      <c r="E104" s="85" t="s">
        <v>146</v>
      </c>
      <c r="F104" s="94" t="str">
        <f>F103</f>
        <v xml:space="preserve">Бюджет Криво-різької міської територіальної громади </v>
      </c>
      <c r="G104" s="99">
        <v>1000</v>
      </c>
      <c r="H104" s="99">
        <v>1000</v>
      </c>
      <c r="I104" s="99">
        <v>1000</v>
      </c>
      <c r="J104" s="99">
        <v>0</v>
      </c>
      <c r="K104" s="99">
        <v>0</v>
      </c>
      <c r="L104" s="99">
        <v>0</v>
      </c>
      <c r="M104" s="99">
        <v>0</v>
      </c>
      <c r="N104" s="107">
        <v>0</v>
      </c>
      <c r="O104" s="107">
        <v>0</v>
      </c>
      <c r="P104" s="107">
        <v>0</v>
      </c>
      <c r="Q104" s="99">
        <f>SUM(G104:M104)</f>
        <v>3000</v>
      </c>
      <c r="R104" s="109" t="s">
        <v>73</v>
      </c>
    </row>
    <row r="105" spans="1:18" ht="51.6" customHeight="1" x14ac:dyDescent="0.2">
      <c r="A105" s="85"/>
      <c r="B105" s="84"/>
      <c r="C105" s="85"/>
      <c r="D105" s="85"/>
      <c r="E105" s="85"/>
      <c r="F105" s="94"/>
      <c r="G105" s="99"/>
      <c r="H105" s="99"/>
      <c r="I105" s="99"/>
      <c r="J105" s="99"/>
      <c r="K105" s="99"/>
      <c r="L105" s="99"/>
      <c r="M105" s="99"/>
      <c r="N105" s="118"/>
      <c r="O105" s="118"/>
      <c r="P105" s="118"/>
      <c r="Q105" s="99"/>
      <c r="R105" s="109"/>
    </row>
    <row r="106" spans="1:18" ht="211.5" customHeight="1" x14ac:dyDescent="0.2">
      <c r="A106" s="85"/>
      <c r="B106" s="84"/>
      <c r="C106" s="17" t="s">
        <v>63</v>
      </c>
      <c r="D106" s="85" t="s">
        <v>22</v>
      </c>
      <c r="E106" s="85"/>
      <c r="F106" s="27" t="str">
        <f>F104</f>
        <v xml:space="preserve">Бюджет Криво-різької міської територіальної громади </v>
      </c>
      <c r="G106" s="28">
        <v>100</v>
      </c>
      <c r="H106" s="28">
        <v>0</v>
      </c>
      <c r="I106" s="28">
        <v>100</v>
      </c>
      <c r="J106" s="28">
        <v>69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f>G106+H106+I106+J106+K106+L106+M106</f>
        <v>269</v>
      </c>
      <c r="R106" s="109"/>
    </row>
    <row r="107" spans="1:18" ht="131.44999999999999" customHeight="1" x14ac:dyDescent="0.2">
      <c r="A107" s="85"/>
      <c r="B107" s="84"/>
      <c r="C107" s="17" t="s">
        <v>62</v>
      </c>
      <c r="D107" s="85"/>
      <c r="E107" s="85"/>
      <c r="F107" s="17" t="str">
        <f t="shared" ref="F107" si="20">F106</f>
        <v xml:space="preserve">Бюджет Криво-різької міської територіальної громади </v>
      </c>
      <c r="G107" s="28">
        <v>0</v>
      </c>
      <c r="H107" s="28">
        <v>0</v>
      </c>
      <c r="I107" s="28">
        <v>3000</v>
      </c>
      <c r="J107" s="28">
        <f>414</f>
        <v>414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f>G107+H107+I107+J107+K107+L107+M107</f>
        <v>3414</v>
      </c>
      <c r="R107" s="109"/>
    </row>
    <row r="108" spans="1:18" ht="131.44999999999999" customHeight="1" x14ac:dyDescent="0.2">
      <c r="A108" s="85"/>
      <c r="B108" s="84"/>
      <c r="C108" s="17" t="s">
        <v>36</v>
      </c>
      <c r="D108" s="17" t="s">
        <v>81</v>
      </c>
      <c r="E108" s="85"/>
      <c r="F108" s="17" t="str">
        <f>F106</f>
        <v xml:space="preserve">Бюджет Криво-різької міської територіальної громади </v>
      </c>
      <c r="G108" s="28">
        <v>0</v>
      </c>
      <c r="H108" s="28">
        <v>0</v>
      </c>
      <c r="I108" s="28">
        <v>0</v>
      </c>
      <c r="J108" s="28">
        <v>1000</v>
      </c>
      <c r="K108" s="28">
        <f>1980</f>
        <v>1980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f>G108+H108+I108+J108+K108+L108+M108</f>
        <v>2980</v>
      </c>
      <c r="R108" s="109"/>
    </row>
    <row r="109" spans="1:18" ht="266.25" customHeight="1" x14ac:dyDescent="0.2">
      <c r="A109" s="85"/>
      <c r="B109" s="84"/>
      <c r="C109" s="49" t="s">
        <v>109</v>
      </c>
      <c r="D109" s="17" t="s">
        <v>131</v>
      </c>
      <c r="E109" s="85"/>
      <c r="F109" s="17" t="s">
        <v>152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f>4700</f>
        <v>4700</v>
      </c>
      <c r="N109" s="28">
        <v>0</v>
      </c>
      <c r="O109" s="28">
        <v>0</v>
      </c>
      <c r="P109" s="28">
        <v>0</v>
      </c>
      <c r="Q109" s="28">
        <f>G109+H109+I109+J109+K109+L109+M109</f>
        <v>4700</v>
      </c>
      <c r="R109" s="109"/>
    </row>
    <row r="110" spans="1:18" ht="131.25" customHeight="1" x14ac:dyDescent="0.2">
      <c r="A110" s="84" t="s">
        <v>6</v>
      </c>
      <c r="B110" s="84"/>
      <c r="C110" s="84"/>
      <c r="D110" s="84"/>
      <c r="E110" s="84"/>
      <c r="F110" s="27" t="str">
        <f>F109</f>
        <v xml:space="preserve">Бюджет Криворізької міської територіальної громади </v>
      </c>
      <c r="G110" s="38">
        <f>G104+G106</f>
        <v>1100</v>
      </c>
      <c r="H110" s="38">
        <f>H104+H106</f>
        <v>1000</v>
      </c>
      <c r="I110" s="38">
        <f>I104+I106+I107</f>
        <v>4100</v>
      </c>
      <c r="J110" s="38">
        <f>J104+J106+J107+J108+J109</f>
        <v>1483</v>
      </c>
      <c r="K110" s="38">
        <f>K108+K109</f>
        <v>1980</v>
      </c>
      <c r="L110" s="38">
        <f>L104+L106+L107</f>
        <v>0</v>
      </c>
      <c r="M110" s="38">
        <f>SUM(M104:M109)</f>
        <v>4700</v>
      </c>
      <c r="N110" s="38">
        <v>0</v>
      </c>
      <c r="O110" s="38">
        <v>0</v>
      </c>
      <c r="P110" s="38">
        <v>0</v>
      </c>
      <c r="Q110" s="38">
        <f>SUM(G110:P110)</f>
        <v>14363</v>
      </c>
      <c r="R110" s="58"/>
    </row>
    <row r="111" spans="1:18" ht="329.25" customHeight="1" x14ac:dyDescent="0.2">
      <c r="A111" s="85">
        <v>7</v>
      </c>
      <c r="B111" s="84" t="s">
        <v>49</v>
      </c>
      <c r="C111" s="85" t="s">
        <v>106</v>
      </c>
      <c r="D111" s="85" t="s">
        <v>82</v>
      </c>
      <c r="E111" s="85" t="s">
        <v>147</v>
      </c>
      <c r="F111" s="94" t="str">
        <f>F110</f>
        <v xml:space="preserve">Бюджет Криворізької міської територіальної громади </v>
      </c>
      <c r="G111" s="99">
        <v>0</v>
      </c>
      <c r="H111" s="99">
        <v>0</v>
      </c>
      <c r="I111" s="99">
        <v>0</v>
      </c>
      <c r="J111" s="99">
        <v>300</v>
      </c>
      <c r="K111" s="99">
        <v>600</v>
      </c>
      <c r="L111" s="99">
        <v>9587.73</v>
      </c>
      <c r="M111" s="99">
        <v>0</v>
      </c>
      <c r="N111" s="107">
        <v>0</v>
      </c>
      <c r="O111" s="107">
        <v>0</v>
      </c>
      <c r="P111" s="107">
        <v>0</v>
      </c>
      <c r="Q111" s="99">
        <f>SUM(G111:M111)</f>
        <v>10487.73</v>
      </c>
      <c r="R111" s="109"/>
    </row>
    <row r="112" spans="1:18" ht="130.5" customHeight="1" x14ac:dyDescent="0.2">
      <c r="A112" s="85"/>
      <c r="B112" s="84"/>
      <c r="C112" s="85"/>
      <c r="D112" s="85"/>
      <c r="E112" s="85"/>
      <c r="F112" s="94"/>
      <c r="G112" s="99"/>
      <c r="H112" s="99"/>
      <c r="I112" s="99"/>
      <c r="J112" s="99"/>
      <c r="K112" s="99"/>
      <c r="L112" s="99"/>
      <c r="M112" s="99"/>
      <c r="N112" s="118"/>
      <c r="O112" s="118"/>
      <c r="P112" s="118"/>
      <c r="Q112" s="99"/>
      <c r="R112" s="109"/>
    </row>
    <row r="113" spans="1:61" s="17" customFormat="1" ht="347.25" customHeight="1" x14ac:dyDescent="0.2">
      <c r="A113" s="17">
        <v>8</v>
      </c>
      <c r="B113" s="39" t="s">
        <v>104</v>
      </c>
      <c r="C113" s="17" t="s">
        <v>105</v>
      </c>
      <c r="D113" s="17" t="s">
        <v>131</v>
      </c>
      <c r="E113" s="17" t="s">
        <v>148</v>
      </c>
      <c r="F113" s="17" t="s">
        <v>152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8">
        <v>60000</v>
      </c>
      <c r="N113" s="28">
        <v>90000</v>
      </c>
      <c r="O113" s="28">
        <v>0</v>
      </c>
      <c r="P113" s="28">
        <v>0</v>
      </c>
      <c r="Q113" s="28">
        <f>G113+H113+I113+J113+K113+L113+M113+N113+O113+P113</f>
        <v>150000</v>
      </c>
      <c r="S113" s="59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</row>
    <row r="114" spans="1:61" s="11" customFormat="1" ht="266.25" customHeight="1" x14ac:dyDescent="0.2">
      <c r="A114" s="17">
        <v>9</v>
      </c>
      <c r="B114" s="39" t="s">
        <v>112</v>
      </c>
      <c r="C114" s="27" t="s">
        <v>113</v>
      </c>
      <c r="D114" s="27" t="s">
        <v>131</v>
      </c>
      <c r="E114" s="27" t="s">
        <v>114</v>
      </c>
      <c r="F114" s="27" t="s">
        <v>115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8">
        <v>10000</v>
      </c>
      <c r="N114" s="28">
        <v>0</v>
      </c>
      <c r="O114" s="28">
        <v>0</v>
      </c>
      <c r="P114" s="28">
        <v>0</v>
      </c>
      <c r="Q114" s="28">
        <f>M114</f>
        <v>10000</v>
      </c>
      <c r="R114" s="70"/>
    </row>
    <row r="115" spans="1:61" ht="25.9" customHeight="1" x14ac:dyDescent="0.45">
      <c r="A115" s="84" t="s">
        <v>11</v>
      </c>
      <c r="B115" s="84"/>
      <c r="C115" s="84"/>
      <c r="D115" s="84"/>
      <c r="E115" s="84"/>
      <c r="F115" s="27" t="s">
        <v>6</v>
      </c>
      <c r="G115" s="38">
        <f>G116+G117+G118+G122+G120+G124+G126</f>
        <v>263016.68</v>
      </c>
      <c r="H115" s="38">
        <f>H116+H117+H118+H122+H120+H124+H126</f>
        <v>335387.24</v>
      </c>
      <c r="I115" s="38">
        <f>I116+I117+I118+I122+I120+I124+I126</f>
        <v>353188.98</v>
      </c>
      <c r="J115" s="38">
        <f t="shared" ref="J115:P115" si="21">J116+J117+J122+J120+J124+J126</f>
        <v>327030.23</v>
      </c>
      <c r="K115" s="38">
        <f t="shared" si="21"/>
        <v>467055.5</v>
      </c>
      <c r="L115" s="38">
        <f t="shared" si="21"/>
        <v>1010067.73</v>
      </c>
      <c r="M115" s="38">
        <f t="shared" si="21"/>
        <v>1217192.8999999999</v>
      </c>
      <c r="N115" s="60">
        <f t="shared" si="21"/>
        <v>623488</v>
      </c>
      <c r="O115" s="38">
        <f t="shared" si="21"/>
        <v>203150</v>
      </c>
      <c r="P115" s="38">
        <f t="shared" si="21"/>
        <v>203150</v>
      </c>
      <c r="Q115" s="38">
        <f>Q116+Q117+Q118+Q120+Q122+Q124+Q126</f>
        <v>5002727.26</v>
      </c>
      <c r="R115" s="72"/>
      <c r="T115" s="61">
        <f>SUM(G115:P115)</f>
        <v>5002727.26</v>
      </c>
      <c r="U115" s="25"/>
    </row>
    <row r="116" spans="1:61" ht="136.5" customHeight="1" x14ac:dyDescent="0.5">
      <c r="A116" s="84"/>
      <c r="B116" s="84"/>
      <c r="C116" s="84"/>
      <c r="D116" s="84"/>
      <c r="E116" s="84"/>
      <c r="F116" s="17" t="s">
        <v>152</v>
      </c>
      <c r="G116" s="38">
        <f t="shared" ref="G116:O116" si="22">G30+G51+G61+G95+G103+G110+G111+G113</f>
        <v>260316.68</v>
      </c>
      <c r="H116" s="38">
        <f t="shared" si="22"/>
        <v>330587.24</v>
      </c>
      <c r="I116" s="38">
        <f t="shared" si="22"/>
        <v>348998.98</v>
      </c>
      <c r="J116" s="38">
        <f t="shared" si="22"/>
        <v>326280.23</v>
      </c>
      <c r="K116" s="38">
        <f t="shared" si="22"/>
        <v>465015.5</v>
      </c>
      <c r="L116" s="38">
        <f t="shared" si="22"/>
        <v>1009787.73</v>
      </c>
      <c r="M116" s="38">
        <f t="shared" si="22"/>
        <v>807061.4</v>
      </c>
      <c r="N116" s="38">
        <f t="shared" si="22"/>
        <v>323488</v>
      </c>
      <c r="O116" s="38">
        <f t="shared" si="22"/>
        <v>203150</v>
      </c>
      <c r="P116" s="38">
        <f>P30+P51+P61+P95+P103+P110+P111+P113</f>
        <v>203150</v>
      </c>
      <c r="Q116" s="38">
        <f>Q30+Q51+Q61+Q95+Q103+Q110+Q111+Q113</f>
        <v>4277835.76</v>
      </c>
      <c r="R116" s="72"/>
      <c r="T116" s="61">
        <f>SUM(G116:P116)</f>
        <v>4277835.76</v>
      </c>
      <c r="U116" s="26"/>
    </row>
    <row r="117" spans="1:61" ht="52.9" customHeight="1" x14ac:dyDescent="0.2">
      <c r="A117" s="84"/>
      <c r="B117" s="84"/>
      <c r="C117" s="84"/>
      <c r="D117" s="84"/>
      <c r="E117" s="84"/>
      <c r="F117" s="27" t="s">
        <v>12</v>
      </c>
      <c r="G117" s="38">
        <f>G31+G52</f>
        <v>700</v>
      </c>
      <c r="H117" s="38">
        <f t="shared" ref="H117:L117" si="23">H31+H52</f>
        <v>800</v>
      </c>
      <c r="I117" s="38">
        <f t="shared" si="23"/>
        <v>900</v>
      </c>
      <c r="J117" s="38">
        <f t="shared" si="23"/>
        <v>750</v>
      </c>
      <c r="K117" s="38">
        <f t="shared" si="23"/>
        <v>2040</v>
      </c>
      <c r="L117" s="38">
        <f t="shared" si="23"/>
        <v>280</v>
      </c>
      <c r="M117" s="38">
        <f>M31+M52+M114</f>
        <v>10131.5</v>
      </c>
      <c r="N117" s="38">
        <f>N31+N52+N114</f>
        <v>0</v>
      </c>
      <c r="O117" s="38">
        <f>O31+O52+O114</f>
        <v>0</v>
      </c>
      <c r="P117" s="38">
        <f>P31+P52+P114</f>
        <v>0</v>
      </c>
      <c r="Q117" s="38">
        <f>G117+H117+I117+J117+K117+L117+M117+N117+O117+P117</f>
        <v>15601.5</v>
      </c>
      <c r="R117" s="125"/>
    </row>
    <row r="118" spans="1:61" ht="285" customHeight="1" x14ac:dyDescent="0.2">
      <c r="A118" s="84"/>
      <c r="B118" s="84"/>
      <c r="C118" s="84"/>
      <c r="D118" s="84"/>
      <c r="E118" s="84"/>
      <c r="F118" s="17" t="s">
        <v>149</v>
      </c>
      <c r="G118" s="123">
        <f t="shared" ref="G118:M118" si="24">G32</f>
        <v>2000</v>
      </c>
      <c r="H118" s="123">
        <f t="shared" si="24"/>
        <v>2000</v>
      </c>
      <c r="I118" s="123">
        <f t="shared" si="24"/>
        <v>3290</v>
      </c>
      <c r="J118" s="123" t="str">
        <f t="shared" si="24"/>
        <v>*</v>
      </c>
      <c r="K118" s="123" t="str">
        <f t="shared" si="24"/>
        <v>*</v>
      </c>
      <c r="L118" s="123" t="str">
        <f t="shared" si="24"/>
        <v>*</v>
      </c>
      <c r="M118" s="123" t="str">
        <f t="shared" si="24"/>
        <v>*</v>
      </c>
      <c r="N118" s="123" t="str">
        <f t="shared" ref="N118:P118" si="25">N32</f>
        <v>*</v>
      </c>
      <c r="O118" s="123" t="str">
        <f t="shared" si="25"/>
        <v>*</v>
      </c>
      <c r="P118" s="123" t="str">
        <f t="shared" si="25"/>
        <v>*</v>
      </c>
      <c r="Q118" s="123">
        <f>G118+H118+I118</f>
        <v>7290</v>
      </c>
      <c r="R118" s="126"/>
    </row>
    <row r="119" spans="1:61" ht="90" customHeight="1" x14ac:dyDescent="0.2">
      <c r="A119" s="84"/>
      <c r="B119" s="84"/>
      <c r="C119" s="84"/>
      <c r="D119" s="84"/>
      <c r="E119" s="84"/>
      <c r="F119" s="17" t="s">
        <v>107</v>
      </c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6"/>
    </row>
    <row r="120" spans="1:61" ht="53.25" customHeight="1" x14ac:dyDescent="0.2">
      <c r="A120" s="84"/>
      <c r="B120" s="84"/>
      <c r="C120" s="84"/>
      <c r="D120" s="84"/>
      <c r="E120" s="84"/>
      <c r="F120" s="85" t="s">
        <v>150</v>
      </c>
      <c r="G120" s="97">
        <f t="shared" ref="G120:M120" si="26">G53</f>
        <v>0</v>
      </c>
      <c r="H120" s="97">
        <f t="shared" si="26"/>
        <v>2000</v>
      </c>
      <c r="I120" s="97">
        <f t="shared" si="26"/>
        <v>0</v>
      </c>
      <c r="J120" s="97">
        <f t="shared" si="26"/>
        <v>0</v>
      </c>
      <c r="K120" s="97">
        <f t="shared" si="26"/>
        <v>0</v>
      </c>
      <c r="L120" s="97">
        <f t="shared" si="26"/>
        <v>0</v>
      </c>
      <c r="M120" s="97">
        <f t="shared" si="26"/>
        <v>0</v>
      </c>
      <c r="N120" s="119">
        <v>0</v>
      </c>
      <c r="O120" s="119">
        <v>0</v>
      </c>
      <c r="P120" s="119">
        <v>0</v>
      </c>
      <c r="Q120" s="97">
        <f>SUM(G120:M120)</f>
        <v>2000</v>
      </c>
      <c r="R120" s="126"/>
    </row>
    <row r="121" spans="1:61" ht="330" customHeight="1" x14ac:dyDescent="0.2">
      <c r="A121" s="84"/>
      <c r="B121" s="84"/>
      <c r="C121" s="84"/>
      <c r="D121" s="84"/>
      <c r="E121" s="84"/>
      <c r="F121" s="85"/>
      <c r="G121" s="97"/>
      <c r="H121" s="97"/>
      <c r="I121" s="97"/>
      <c r="J121" s="97"/>
      <c r="K121" s="97"/>
      <c r="L121" s="97"/>
      <c r="M121" s="97"/>
      <c r="N121" s="118"/>
      <c r="O121" s="118"/>
      <c r="P121" s="118"/>
      <c r="Q121" s="97"/>
      <c r="R121" s="126"/>
    </row>
    <row r="122" spans="1:61" ht="159.75" customHeight="1" x14ac:dyDescent="0.2">
      <c r="A122" s="84"/>
      <c r="B122" s="84"/>
      <c r="C122" s="84"/>
      <c r="D122" s="84"/>
      <c r="E122" s="84"/>
      <c r="F122" s="17" t="s">
        <v>42</v>
      </c>
      <c r="G122" s="97">
        <f t="shared" ref="G122:L122" si="27">G35</f>
        <v>0</v>
      </c>
      <c r="H122" s="97">
        <f t="shared" si="27"/>
        <v>0</v>
      </c>
      <c r="I122" s="97">
        <f t="shared" si="27"/>
        <v>0</v>
      </c>
      <c r="J122" s="97">
        <f t="shared" si="27"/>
        <v>0</v>
      </c>
      <c r="K122" s="97">
        <f t="shared" si="27"/>
        <v>0</v>
      </c>
      <c r="L122" s="97">
        <f t="shared" si="27"/>
        <v>0</v>
      </c>
      <c r="M122" s="97">
        <v>0</v>
      </c>
      <c r="N122" s="119">
        <v>0</v>
      </c>
      <c r="O122" s="119">
        <v>0</v>
      </c>
      <c r="P122" s="119">
        <v>0</v>
      </c>
      <c r="Q122" s="97">
        <f>SUM(G122:M122)</f>
        <v>0</v>
      </c>
      <c r="R122" s="126"/>
    </row>
    <row r="123" spans="1:61" ht="347.45" customHeight="1" x14ac:dyDescent="0.2">
      <c r="A123" s="84"/>
      <c r="B123" s="84"/>
      <c r="C123" s="84"/>
      <c r="D123" s="84"/>
      <c r="E123" s="84"/>
      <c r="F123" s="17" t="s">
        <v>43</v>
      </c>
      <c r="G123" s="97"/>
      <c r="H123" s="97"/>
      <c r="I123" s="97"/>
      <c r="J123" s="97"/>
      <c r="K123" s="97"/>
      <c r="L123" s="97"/>
      <c r="M123" s="97"/>
      <c r="N123" s="118"/>
      <c r="O123" s="118"/>
      <c r="P123" s="118"/>
      <c r="Q123" s="97"/>
      <c r="R123" s="112"/>
    </row>
    <row r="124" spans="1:61" s="18" customFormat="1" ht="237" customHeight="1" x14ac:dyDescent="0.2">
      <c r="A124" s="84"/>
      <c r="B124" s="84"/>
      <c r="C124" s="84"/>
      <c r="D124" s="84"/>
      <c r="E124" s="84"/>
      <c r="F124" s="105" t="s">
        <v>151</v>
      </c>
      <c r="G124" s="119">
        <f>G96</f>
        <v>0</v>
      </c>
      <c r="H124" s="119">
        <f t="shared" ref="H124:M124" si="28">H96</f>
        <v>0</v>
      </c>
      <c r="I124" s="119">
        <f t="shared" si="28"/>
        <v>0</v>
      </c>
      <c r="J124" s="119">
        <f t="shared" si="28"/>
        <v>0</v>
      </c>
      <c r="K124" s="119">
        <f t="shared" si="28"/>
        <v>0</v>
      </c>
      <c r="L124" s="119">
        <f t="shared" si="28"/>
        <v>0</v>
      </c>
      <c r="M124" s="119">
        <f t="shared" si="28"/>
        <v>300000</v>
      </c>
      <c r="N124" s="119">
        <f>N81</f>
        <v>300000</v>
      </c>
      <c r="O124" s="119">
        <v>0</v>
      </c>
      <c r="P124" s="119">
        <v>0</v>
      </c>
      <c r="Q124" s="119">
        <f>Q96+N124</f>
        <v>600000</v>
      </c>
      <c r="R124" s="125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</row>
    <row r="125" spans="1:61" ht="168" customHeight="1" x14ac:dyDescent="0.2">
      <c r="A125" s="84"/>
      <c r="B125" s="84"/>
      <c r="C125" s="84"/>
      <c r="D125" s="84"/>
      <c r="E125" s="84"/>
      <c r="F125" s="118"/>
      <c r="G125" s="101"/>
      <c r="H125" s="101"/>
      <c r="I125" s="101"/>
      <c r="J125" s="101"/>
      <c r="K125" s="101"/>
      <c r="L125" s="101"/>
      <c r="M125" s="101"/>
      <c r="N125" s="118"/>
      <c r="O125" s="118"/>
      <c r="P125" s="118"/>
      <c r="Q125" s="101"/>
      <c r="R125" s="126"/>
    </row>
    <row r="126" spans="1:61" ht="222" customHeight="1" x14ac:dyDescent="0.2">
      <c r="A126" s="84"/>
      <c r="B126" s="84"/>
      <c r="C126" s="84"/>
      <c r="D126" s="84"/>
      <c r="E126" s="84"/>
      <c r="F126" s="94" t="s">
        <v>123</v>
      </c>
      <c r="G126" s="97">
        <v>0</v>
      </c>
      <c r="H126" s="97">
        <v>0</v>
      </c>
      <c r="I126" s="97">
        <v>0</v>
      </c>
      <c r="J126" s="97">
        <v>0</v>
      </c>
      <c r="K126" s="97">
        <v>0</v>
      </c>
      <c r="L126" s="97">
        <v>0</v>
      </c>
      <c r="M126" s="97">
        <v>100000</v>
      </c>
      <c r="N126" s="119">
        <v>0</v>
      </c>
      <c r="O126" s="119">
        <v>0</v>
      </c>
      <c r="P126" s="119">
        <v>0</v>
      </c>
      <c r="Q126" s="97">
        <v>100000</v>
      </c>
      <c r="R126" s="126"/>
    </row>
    <row r="127" spans="1:61" ht="277.14999999999998" customHeight="1" x14ac:dyDescent="0.2">
      <c r="A127" s="84"/>
      <c r="B127" s="84"/>
      <c r="C127" s="84"/>
      <c r="D127" s="84"/>
      <c r="E127" s="84"/>
      <c r="F127" s="94"/>
      <c r="G127" s="97"/>
      <c r="H127" s="97"/>
      <c r="I127" s="97"/>
      <c r="J127" s="97"/>
      <c r="K127" s="97"/>
      <c r="L127" s="97"/>
      <c r="M127" s="97"/>
      <c r="N127" s="118"/>
      <c r="O127" s="118"/>
      <c r="P127" s="118"/>
      <c r="Q127" s="97"/>
      <c r="R127" s="112"/>
    </row>
    <row r="128" spans="1:61" ht="87.75" customHeight="1" x14ac:dyDescent="0.6">
      <c r="A128" s="62"/>
      <c r="B128" s="63"/>
      <c r="C128" s="62"/>
      <c r="D128" s="11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4"/>
    </row>
    <row r="129" spans="1:19" ht="131.25" customHeight="1" x14ac:dyDescent="0.6">
      <c r="A129" s="131" t="s">
        <v>165</v>
      </c>
      <c r="B129" s="131"/>
      <c r="C129" s="131"/>
      <c r="D129" s="131"/>
      <c r="E129" s="131"/>
      <c r="F129" s="131"/>
      <c r="G129" s="132"/>
      <c r="H129" s="133"/>
      <c r="I129" s="134" t="s">
        <v>5</v>
      </c>
      <c r="J129" s="135" t="s">
        <v>166</v>
      </c>
      <c r="K129" s="136"/>
      <c r="L129" s="136"/>
      <c r="M129" s="136"/>
      <c r="N129" s="136"/>
      <c r="O129" s="136"/>
      <c r="P129" s="64"/>
      <c r="Q129" s="64"/>
      <c r="R129" s="10"/>
    </row>
    <row r="130" spans="1:19" ht="33.75" customHeight="1" x14ac:dyDescent="0.55000000000000004">
      <c r="A130" s="12"/>
      <c r="B130" s="13"/>
      <c r="C130" s="12"/>
      <c r="D130" s="23"/>
      <c r="E130" s="12"/>
      <c r="F130" s="12"/>
      <c r="G130" s="14"/>
      <c r="H130" s="15"/>
      <c r="I130" s="15"/>
      <c r="J130" s="15"/>
      <c r="K130" s="15"/>
      <c r="L130" s="15"/>
      <c r="M130" s="10"/>
      <c r="N130" s="10"/>
      <c r="O130" s="10"/>
      <c r="P130" s="10"/>
      <c r="Q130" s="10"/>
      <c r="R130" s="5"/>
    </row>
    <row r="131" spans="1:19" ht="30.75" customHeight="1" x14ac:dyDescent="0.45">
      <c r="A131" s="3"/>
      <c r="C131" s="4"/>
      <c r="D131" s="24"/>
      <c r="E131" s="5"/>
      <c r="F131" s="5" t="s">
        <v>5</v>
      </c>
      <c r="G131" s="5" t="s">
        <v>10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S131" s="5"/>
    </row>
    <row r="134" spans="1:19" x14ac:dyDescent="0.2">
      <c r="H134" s="9"/>
    </row>
    <row r="137" spans="1:19" x14ac:dyDescent="0.2">
      <c r="E137" s="9"/>
      <c r="F137" s="9"/>
      <c r="G137" s="9"/>
    </row>
    <row r="138" spans="1:19" x14ac:dyDescent="0.2">
      <c r="E138" s="9"/>
      <c r="F138" s="9"/>
      <c r="G138" s="9"/>
    </row>
    <row r="139" spans="1:19" x14ac:dyDescent="0.2">
      <c r="E139" s="9"/>
      <c r="F139" s="9"/>
      <c r="G139" s="9"/>
    </row>
    <row r="140" spans="1:19" x14ac:dyDescent="0.2">
      <c r="E140" s="9"/>
      <c r="F140" s="9"/>
      <c r="G140" s="9"/>
    </row>
  </sheetData>
  <mergeCells count="354">
    <mergeCell ref="P3:R3"/>
    <mergeCell ref="J129:O129"/>
    <mergeCell ref="E4:O4"/>
    <mergeCell ref="A6:R7"/>
    <mergeCell ref="H38:H39"/>
    <mergeCell ref="I38:I39"/>
    <mergeCell ref="J38:J39"/>
    <mergeCell ref="K38:K39"/>
    <mergeCell ref="L38:L39"/>
    <mergeCell ref="G93:G94"/>
    <mergeCell ref="H93:H94"/>
    <mergeCell ref="J53:J54"/>
    <mergeCell ref="N53:N54"/>
    <mergeCell ref="N65:N66"/>
    <mergeCell ref="M93:M94"/>
    <mergeCell ref="I65:I66"/>
    <mergeCell ref="G46:G47"/>
    <mergeCell ref="H46:H47"/>
    <mergeCell ref="I46:I47"/>
    <mergeCell ref="F77:F78"/>
    <mergeCell ref="J91:J92"/>
    <mergeCell ref="J65:J66"/>
    <mergeCell ref="H65:H66"/>
    <mergeCell ref="R80:R81"/>
    <mergeCell ref="R82:R85"/>
    <mergeCell ref="R86:R90"/>
    <mergeCell ref="A110:E110"/>
    <mergeCell ref="D111:D112"/>
    <mergeCell ref="B111:B112"/>
    <mergeCell ref="A111:A112"/>
    <mergeCell ref="C111:C112"/>
    <mergeCell ref="E111:E112"/>
    <mergeCell ref="D106:D107"/>
    <mergeCell ref="I97:I98"/>
    <mergeCell ref="H97:H98"/>
    <mergeCell ref="G97:G98"/>
    <mergeCell ref="F111:F112"/>
    <mergeCell ref="F97:F98"/>
    <mergeCell ref="H104:H105"/>
    <mergeCell ref="G104:G105"/>
    <mergeCell ref="F104:F105"/>
    <mergeCell ref="A115:E116"/>
    <mergeCell ref="A117:E123"/>
    <mergeCell ref="A124:E127"/>
    <mergeCell ref="H124:H125"/>
    <mergeCell ref="G124:G125"/>
    <mergeCell ref="F120:F121"/>
    <mergeCell ref="F124:F125"/>
    <mergeCell ref="N126:N127"/>
    <mergeCell ref="K122:K123"/>
    <mergeCell ref="H126:H127"/>
    <mergeCell ref="G126:G127"/>
    <mergeCell ref="H118:H119"/>
    <mergeCell ref="G118:G119"/>
    <mergeCell ref="G122:G123"/>
    <mergeCell ref="H122:H123"/>
    <mergeCell ref="L126:L127"/>
    <mergeCell ref="K126:K127"/>
    <mergeCell ref="I126:I127"/>
    <mergeCell ref="P111:P112"/>
    <mergeCell ref="N122:N123"/>
    <mergeCell ref="O122:O123"/>
    <mergeCell ref="P122:P123"/>
    <mergeCell ref="F126:F127"/>
    <mergeCell ref="I118:I119"/>
    <mergeCell ref="I122:I123"/>
    <mergeCell ref="J122:J123"/>
    <mergeCell ref="N118:N119"/>
    <mergeCell ref="N120:N121"/>
    <mergeCell ref="J118:J119"/>
    <mergeCell ref="K120:K121"/>
    <mergeCell ref="J120:J121"/>
    <mergeCell ref="I120:I121"/>
    <mergeCell ref="H120:H121"/>
    <mergeCell ref="G120:G121"/>
    <mergeCell ref="I111:I112"/>
    <mergeCell ref="H111:H112"/>
    <mergeCell ref="G111:G112"/>
    <mergeCell ref="M126:M127"/>
    <mergeCell ref="K124:K125"/>
    <mergeCell ref="J124:J125"/>
    <mergeCell ref="I124:I125"/>
    <mergeCell ref="J126:J127"/>
    <mergeCell ref="R117:R123"/>
    <mergeCell ref="R124:R127"/>
    <mergeCell ref="Q124:Q125"/>
    <mergeCell ref="M124:M125"/>
    <mergeCell ref="L124:L125"/>
    <mergeCell ref="Q118:Q119"/>
    <mergeCell ref="M118:M119"/>
    <mergeCell ref="L118:L119"/>
    <mergeCell ref="Q126:Q127"/>
    <mergeCell ref="Q122:Q123"/>
    <mergeCell ref="L122:L123"/>
    <mergeCell ref="M122:M123"/>
    <mergeCell ref="O118:O119"/>
    <mergeCell ref="P118:P119"/>
    <mergeCell ref="O120:O121"/>
    <mergeCell ref="P120:P121"/>
    <mergeCell ref="Q120:Q121"/>
    <mergeCell ref="L120:L121"/>
    <mergeCell ref="M120:M121"/>
    <mergeCell ref="O126:O127"/>
    <mergeCell ref="P126:P127"/>
    <mergeCell ref="N124:N125"/>
    <mergeCell ref="O124:O125"/>
    <mergeCell ref="P124:P125"/>
    <mergeCell ref="Q104:Q105"/>
    <mergeCell ref="L104:L105"/>
    <mergeCell ref="K104:K105"/>
    <mergeCell ref="K118:K119"/>
    <mergeCell ref="I104:I105"/>
    <mergeCell ref="F100:F102"/>
    <mergeCell ref="I70:I71"/>
    <mergeCell ref="H70:H71"/>
    <mergeCell ref="G70:G71"/>
    <mergeCell ref="G77:G78"/>
    <mergeCell ref="H77:H78"/>
    <mergeCell ref="I77:I78"/>
    <mergeCell ref="H100:H102"/>
    <mergeCell ref="G100:G102"/>
    <mergeCell ref="I100:I102"/>
    <mergeCell ref="F91:F92"/>
    <mergeCell ref="F93:F94"/>
    <mergeCell ref="I93:I94"/>
    <mergeCell ref="I91:I92"/>
    <mergeCell ref="G91:G92"/>
    <mergeCell ref="H91:H92"/>
    <mergeCell ref="J77:J78"/>
    <mergeCell ref="K70:K71"/>
    <mergeCell ref="L70:L71"/>
    <mergeCell ref="R111:R112"/>
    <mergeCell ref="Q111:Q112"/>
    <mergeCell ref="M111:M112"/>
    <mergeCell ref="L111:L112"/>
    <mergeCell ref="K111:K112"/>
    <mergeCell ref="J111:J112"/>
    <mergeCell ref="Q91:Q92"/>
    <mergeCell ref="J104:J105"/>
    <mergeCell ref="M91:M92"/>
    <mergeCell ref="O91:O92"/>
    <mergeCell ref="P91:P92"/>
    <mergeCell ref="O100:O102"/>
    <mergeCell ref="P100:P102"/>
    <mergeCell ref="N104:N105"/>
    <mergeCell ref="O104:O105"/>
    <mergeCell ref="P104:P105"/>
    <mergeCell ref="N111:N112"/>
    <mergeCell ref="O111:O112"/>
    <mergeCell ref="J93:J94"/>
    <mergeCell ref="K93:K94"/>
    <mergeCell ref="Q93:Q94"/>
    <mergeCell ref="R91:R94"/>
    <mergeCell ref="K91:K92"/>
    <mergeCell ref="L91:L92"/>
    <mergeCell ref="R74:R79"/>
    <mergeCell ref="N91:N92"/>
    <mergeCell ref="L93:L94"/>
    <mergeCell ref="R99:R102"/>
    <mergeCell ref="J100:J102"/>
    <mergeCell ref="K100:K102"/>
    <mergeCell ref="R97:R98"/>
    <mergeCell ref="Q97:Q98"/>
    <mergeCell ref="M97:M98"/>
    <mergeCell ref="L97:L98"/>
    <mergeCell ref="K97:K98"/>
    <mergeCell ref="J97:J98"/>
    <mergeCell ref="N97:N98"/>
    <mergeCell ref="O97:O98"/>
    <mergeCell ref="P97:P98"/>
    <mergeCell ref="N100:N102"/>
    <mergeCell ref="L100:L102"/>
    <mergeCell ref="A8:A11"/>
    <mergeCell ref="B8:B11"/>
    <mergeCell ref="C8:C11"/>
    <mergeCell ref="D8:D11"/>
    <mergeCell ref="E8:E11"/>
    <mergeCell ref="F8:F11"/>
    <mergeCell ref="G8:Q9"/>
    <mergeCell ref="R8:R11"/>
    <mergeCell ref="G10:G11"/>
    <mergeCell ref="H10:H11"/>
    <mergeCell ref="K10:K11"/>
    <mergeCell ref="L10:L11"/>
    <mergeCell ref="Q10:Q11"/>
    <mergeCell ref="N10:N11"/>
    <mergeCell ref="O10:O11"/>
    <mergeCell ref="P10:P11"/>
    <mergeCell ref="Q70:Q71"/>
    <mergeCell ref="M70:M71"/>
    <mergeCell ref="M77:M78"/>
    <mergeCell ref="J70:J71"/>
    <mergeCell ref="N70:N71"/>
    <mergeCell ref="O70:O71"/>
    <mergeCell ref="P70:P71"/>
    <mergeCell ref="N77:N78"/>
    <mergeCell ref="O77:O78"/>
    <mergeCell ref="P77:P78"/>
    <mergeCell ref="K77:K78"/>
    <mergeCell ref="L77:L78"/>
    <mergeCell ref="Q77:Q78"/>
    <mergeCell ref="R58:R60"/>
    <mergeCell ref="R62:R67"/>
    <mergeCell ref="K65:K66"/>
    <mergeCell ref="L65:L66"/>
    <mergeCell ref="Q65:Q66"/>
    <mergeCell ref="L53:L54"/>
    <mergeCell ref="K53:K54"/>
    <mergeCell ref="N24:N26"/>
    <mergeCell ref="O24:O26"/>
    <mergeCell ref="P24:P26"/>
    <mergeCell ref="N33:N35"/>
    <mergeCell ref="O33:O35"/>
    <mergeCell ref="P33:P35"/>
    <mergeCell ref="N46:N47"/>
    <mergeCell ref="M38:M39"/>
    <mergeCell ref="N38:N39"/>
    <mergeCell ref="O38:O39"/>
    <mergeCell ref="P38:P39"/>
    <mergeCell ref="O53:O54"/>
    <mergeCell ref="P53:P54"/>
    <mergeCell ref="O65:O66"/>
    <mergeCell ref="P65:P66"/>
    <mergeCell ref="R13:R19"/>
    <mergeCell ref="Q33:Q35"/>
    <mergeCell ref="M33:M35"/>
    <mergeCell ref="L33:L35"/>
    <mergeCell ref="L24:L26"/>
    <mergeCell ref="I10:I11"/>
    <mergeCell ref="J10:J11"/>
    <mergeCell ref="O46:O47"/>
    <mergeCell ref="P46:P47"/>
    <mergeCell ref="K46:K47"/>
    <mergeCell ref="L46:L47"/>
    <mergeCell ref="Q38:Q39"/>
    <mergeCell ref="K33:K35"/>
    <mergeCell ref="J33:J35"/>
    <mergeCell ref="Q20:R20"/>
    <mergeCell ref="R24:R29"/>
    <mergeCell ref="R30:R35"/>
    <mergeCell ref="K24:K26"/>
    <mergeCell ref="R46:R50"/>
    <mergeCell ref="J24:J26"/>
    <mergeCell ref="J46:J47"/>
    <mergeCell ref="C15:C16"/>
    <mergeCell ref="R104:R109"/>
    <mergeCell ref="M100:M102"/>
    <mergeCell ref="M104:M105"/>
    <mergeCell ref="Q100:Q102"/>
    <mergeCell ref="R55:R57"/>
    <mergeCell ref="M53:M54"/>
    <mergeCell ref="Q53:Q54"/>
    <mergeCell ref="R53:R54"/>
    <mergeCell ref="R22:R23"/>
    <mergeCell ref="Q24:Q26"/>
    <mergeCell ref="M65:M66"/>
    <mergeCell ref="M24:M26"/>
    <mergeCell ref="F33:F35"/>
    <mergeCell ref="G33:G35"/>
    <mergeCell ref="R37:R45"/>
    <mergeCell ref="R68:R73"/>
    <mergeCell ref="H24:H26"/>
    <mergeCell ref="H33:H35"/>
    <mergeCell ref="G53:G54"/>
    <mergeCell ref="E55:E57"/>
    <mergeCell ref="D100:D102"/>
    <mergeCell ref="A61:E61"/>
    <mergeCell ref="A68:A73"/>
    <mergeCell ref="F24:F26"/>
    <mergeCell ref="G24:G26"/>
    <mergeCell ref="C24:C26"/>
    <mergeCell ref="D24:D26"/>
    <mergeCell ref="E22:E28"/>
    <mergeCell ref="C22:C23"/>
    <mergeCell ref="D22:D23"/>
    <mergeCell ref="G65:G66"/>
    <mergeCell ref="F65:F66"/>
    <mergeCell ref="C38:C39"/>
    <mergeCell ref="D38:D39"/>
    <mergeCell ref="F38:F39"/>
    <mergeCell ref="G38:G39"/>
    <mergeCell ref="A37:A45"/>
    <mergeCell ref="A46:A50"/>
    <mergeCell ref="A58:A60"/>
    <mergeCell ref="B58:B60"/>
    <mergeCell ref="B62:B67"/>
    <mergeCell ref="A62:A67"/>
    <mergeCell ref="E62:E67"/>
    <mergeCell ref="F70:F71"/>
    <mergeCell ref="A55:A57"/>
    <mergeCell ref="B55:B57"/>
    <mergeCell ref="B68:B73"/>
    <mergeCell ref="M1:R1"/>
    <mergeCell ref="A129:F129"/>
    <mergeCell ref="E99:E102"/>
    <mergeCell ref="C65:C66"/>
    <mergeCell ref="D65:D66"/>
    <mergeCell ref="A103:E103"/>
    <mergeCell ref="F53:F54"/>
    <mergeCell ref="Q46:Q47"/>
    <mergeCell ref="M46:M47"/>
    <mergeCell ref="H53:H54"/>
    <mergeCell ref="I53:I54"/>
    <mergeCell ref="M10:M11"/>
    <mergeCell ref="A104:A109"/>
    <mergeCell ref="B104:B109"/>
    <mergeCell ref="C104:C105"/>
    <mergeCell ref="B13:B19"/>
    <mergeCell ref="A13:A19"/>
    <mergeCell ref="E13:E19"/>
    <mergeCell ref="A22:A29"/>
    <mergeCell ref="B22:B29"/>
    <mergeCell ref="A30:E35"/>
    <mergeCell ref="D104:D105"/>
    <mergeCell ref="E104:E109"/>
    <mergeCell ref="E82:E85"/>
    <mergeCell ref="M2:R2"/>
    <mergeCell ref="B99:B102"/>
    <mergeCell ref="C100:C102"/>
    <mergeCell ref="I24:I26"/>
    <mergeCell ref="F46:F47"/>
    <mergeCell ref="D46:D47"/>
    <mergeCell ref="E80:E81"/>
    <mergeCell ref="E86:E90"/>
    <mergeCell ref="B37:B45"/>
    <mergeCell ref="B46:B50"/>
    <mergeCell ref="C43:C44"/>
    <mergeCell ref="D43:D44"/>
    <mergeCell ref="A51:E52"/>
    <mergeCell ref="C41:C42"/>
    <mergeCell ref="C46:C47"/>
    <mergeCell ref="I33:I35"/>
    <mergeCell ref="A80:A85"/>
    <mergeCell ref="B80:B85"/>
    <mergeCell ref="E36:E47"/>
    <mergeCell ref="E49:E50"/>
    <mergeCell ref="C70:C71"/>
    <mergeCell ref="D70:D71"/>
    <mergeCell ref="A53:E54"/>
    <mergeCell ref="E68:E73"/>
    <mergeCell ref="B86:B90"/>
    <mergeCell ref="A86:A90"/>
    <mergeCell ref="C91:C94"/>
    <mergeCell ref="D91:D94"/>
    <mergeCell ref="A99:A102"/>
    <mergeCell ref="D77:D78"/>
    <mergeCell ref="A95:E98"/>
    <mergeCell ref="A91:A94"/>
    <mergeCell ref="B91:B94"/>
    <mergeCell ref="E91:E94"/>
    <mergeCell ref="E74:E79"/>
    <mergeCell ref="B74:B79"/>
    <mergeCell ref="A74:A79"/>
    <mergeCell ref="C77:C78"/>
  </mergeCells>
  <pageMargins left="0.70866141732283472" right="0.70866141732283472" top="0.74803149606299213" bottom="0.74803149606299213" header="0.31496062992125984" footer="0.31496062992125984"/>
  <pageSetup paperSize="9" scale="32" fitToHeight="0" orientation="landscape" useFirstPageNumber="1" r:id="rId1"/>
  <headerFooter differentFirst="1">
    <oddHeader>&amp;C&amp;"Times New Roman,обычный"&amp;18&amp;P</oddHeader>
  </headerFooter>
  <rowBreaks count="16" manualBreakCount="16">
    <brk id="19" min="1" max="15" man="1"/>
    <brk id="29" min="1" max="15" man="1"/>
    <brk id="36" min="1" max="15" man="1"/>
    <brk id="42" min="1" max="15" man="1"/>
    <brk id="48" min="1" max="15" man="1"/>
    <brk id="54" min="1" max="15" man="1"/>
    <brk id="59" min="1" max="15" man="1"/>
    <brk id="68" min="1" max="15" man="1"/>
    <brk id="73" min="1" max="15" man="1"/>
    <brk id="79" min="1" max="15" man="1"/>
    <brk id="85" min="1" max="15" man="1"/>
    <brk id="90" min="1" max="15" man="1"/>
    <brk id="102" min="1" max="15" man="1"/>
    <brk id="110" max="18" man="1"/>
    <brk id="116" min="1" max="15" man="1"/>
    <brk id="123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2023-12-12T07:29:34Z</cp:lastPrinted>
  <dcterms:created xsi:type="dcterms:W3CDTF">2015-09-18T08:05:20Z</dcterms:created>
  <dcterms:modified xsi:type="dcterms:W3CDTF">2023-12-12T07:29:55Z</dcterms:modified>
</cp:coreProperties>
</file>