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8130"/>
  </bookViews>
  <sheets>
    <sheet name="Лист1" sheetId="3" r:id="rId1"/>
  </sheets>
  <definedNames>
    <definedName name="_xlnm.Print_Titles" localSheetId="0">Лист1!$14:$14</definedName>
    <definedName name="_xlnm.Print_Area" localSheetId="0">Лист1!$A$1:$J$76</definedName>
  </definedNames>
  <calcPr calcId="152511"/>
</workbook>
</file>

<file path=xl/calcChain.xml><?xml version="1.0" encoding="utf-8"?>
<calcChain xmlns="http://schemas.openxmlformats.org/spreadsheetml/2006/main">
  <c r="G42" i="3" l="1"/>
  <c r="G41" i="3"/>
  <c r="H16" i="3"/>
  <c r="G18" i="3"/>
  <c r="G19" i="3"/>
  <c r="G20" i="3"/>
  <c r="I47" i="3" l="1"/>
  <c r="J47" i="3"/>
  <c r="H47" i="3"/>
  <c r="E40" i="3"/>
  <c r="H21" i="3"/>
  <c r="J58" i="3" l="1"/>
  <c r="G29" i="3" l="1"/>
  <c r="G30" i="3"/>
  <c r="G31" i="3"/>
  <c r="J59" i="3" l="1"/>
  <c r="J50" i="3" l="1"/>
  <c r="G50" i="3" s="1"/>
  <c r="G51" i="3" s="1"/>
  <c r="H51" i="3"/>
  <c r="I51" i="3"/>
  <c r="J51" i="3"/>
  <c r="G27" i="3" l="1"/>
  <c r="G28" i="3"/>
  <c r="G33" i="3"/>
  <c r="G34" i="3"/>
  <c r="I26" i="3" l="1"/>
  <c r="G40" i="3" l="1"/>
  <c r="J38" i="3" l="1"/>
  <c r="I23" i="3" l="1"/>
  <c r="I61" i="3" l="1"/>
  <c r="J61" i="3"/>
  <c r="H61" i="3"/>
  <c r="J23" i="3"/>
  <c r="G64" i="3"/>
  <c r="G32" i="3" l="1"/>
  <c r="G26" i="3" l="1"/>
  <c r="J52" i="3" l="1"/>
  <c r="I52" i="3"/>
  <c r="I68" i="3" l="1"/>
  <c r="J68" i="3"/>
  <c r="H68" i="3"/>
  <c r="H52" i="3"/>
  <c r="G53" i="3"/>
  <c r="G68" i="3" l="1"/>
  <c r="I55" i="3" l="1"/>
  <c r="J55" i="3"/>
  <c r="H55" i="3"/>
  <c r="G54" i="3" l="1"/>
  <c r="J65" i="3"/>
  <c r="H65" i="3"/>
  <c r="G63" i="3"/>
  <c r="H56" i="3" l="1"/>
  <c r="J56" i="3"/>
  <c r="J60" i="3" s="1"/>
  <c r="G59" i="3" l="1"/>
  <c r="I56" i="3" l="1"/>
  <c r="I60" i="3" s="1"/>
  <c r="J17" i="3"/>
  <c r="J21" i="3" l="1"/>
  <c r="J16" i="3"/>
  <c r="G58" i="3"/>
  <c r="I65" i="3" l="1"/>
  <c r="G62" i="3" l="1"/>
  <c r="G65" i="3" l="1"/>
  <c r="G61" i="3"/>
  <c r="I17" i="3"/>
  <c r="I16" i="3" l="1"/>
  <c r="G17" i="3"/>
  <c r="I21" i="3"/>
  <c r="J72" i="3"/>
  <c r="I72" i="3"/>
  <c r="G72" i="3" l="1"/>
  <c r="G57" i="3"/>
  <c r="H60" i="3" l="1"/>
  <c r="G56" i="3"/>
  <c r="G60" i="3" l="1"/>
  <c r="I44" i="3" l="1"/>
  <c r="J71" i="3" l="1"/>
  <c r="I39" i="3" l="1"/>
  <c r="I71" i="3" s="1"/>
  <c r="H44" i="3" l="1"/>
  <c r="G44" i="3" s="1"/>
  <c r="H39" i="3"/>
  <c r="H38" i="3" s="1"/>
  <c r="G38" i="3" s="1"/>
  <c r="H24" i="3" l="1"/>
  <c r="H23" i="3" s="1"/>
  <c r="H71" i="3" l="1"/>
  <c r="I49" i="3"/>
  <c r="J49" i="3"/>
  <c r="H49" i="3"/>
  <c r="H46" i="3"/>
  <c r="I46" i="3"/>
  <c r="J46" i="3"/>
  <c r="H22" i="3" l="1"/>
  <c r="G52" i="3" l="1"/>
  <c r="G55" i="3" s="1"/>
  <c r="G48" i="3"/>
  <c r="G46" i="3"/>
  <c r="G37" i="3"/>
  <c r="J36" i="3"/>
  <c r="J43" i="3" s="1"/>
  <c r="I36" i="3"/>
  <c r="I43" i="3" s="1"/>
  <c r="G24" i="3"/>
  <c r="J22" i="3"/>
  <c r="I22" i="3"/>
  <c r="J35" i="3" l="1"/>
  <c r="J69" i="3" s="1"/>
  <c r="H35" i="3"/>
  <c r="G23" i="3"/>
  <c r="G16" i="3"/>
  <c r="H36" i="3"/>
  <c r="G36" i="3" s="1"/>
  <c r="G43" i="3" s="1"/>
  <c r="G67" i="3"/>
  <c r="J66" i="3" l="1"/>
  <c r="I35" i="3"/>
  <c r="I69" i="3" s="1"/>
  <c r="G22" i="3"/>
  <c r="G35" i="3" s="1"/>
  <c r="H43" i="3"/>
  <c r="H69" i="3" s="1"/>
  <c r="G47" i="3"/>
  <c r="G49" i="3" s="1"/>
  <c r="I66" i="3" l="1"/>
  <c r="H66" i="3"/>
  <c r="G21" i="3"/>
  <c r="G66" i="3" l="1"/>
  <c r="G69" i="3"/>
</calcChain>
</file>

<file path=xl/sharedStrings.xml><?xml version="1.0" encoding="utf-8"?>
<sst xmlns="http://schemas.openxmlformats.org/spreadsheetml/2006/main" count="144" uniqueCount="97">
  <si>
    <t xml:space="preserve">ПЕРЕЛІК </t>
  </si>
  <si>
    <t>Інша економічна діяльність</t>
  </si>
  <si>
    <t>Усього</t>
  </si>
  <si>
    <t>Об'єкти комунального будівництва</t>
  </si>
  <si>
    <t>Назва напряму діяльності (пріоритетні завдання)</t>
  </si>
  <si>
    <t>Виконавці</t>
  </si>
  <si>
    <t>Управління капітального будівництва виконкому Криворізької міської ради</t>
  </si>
  <si>
    <t>на 2021 рік</t>
  </si>
  <si>
    <t>Перелік заходів Програми</t>
  </si>
  <si>
    <t>Об'єкти будівництва медичних установ і закладів</t>
  </si>
  <si>
    <t>Об'єкти будівництва установ і закладів культури</t>
  </si>
  <si>
    <t>Джерела фінансування</t>
  </si>
  <si>
    <t>державний бюджет</t>
  </si>
  <si>
    <t xml:space="preserve">у тому числі: </t>
  </si>
  <si>
    <t>№ п/п</t>
  </si>
  <si>
    <t>Об'єкти будівництва споруд, установ і закладів фізичної культури та спорту</t>
  </si>
  <si>
    <t>бюджет Криворізької міської територіальної громади,</t>
  </si>
  <si>
    <t>Бюджет Криворізької міської територіальної громади</t>
  </si>
  <si>
    <t xml:space="preserve">у тому числі орієнтовний обсяг </t>
  </si>
  <si>
    <t>Нове будівництво та реконструкція спортивних споруд і будівель</t>
  </si>
  <si>
    <t>Реконструкція нежитлового приміщення №69, вбудованого в перший поверх житлового будинку №24 на вул. Івана Сірка в м. Кривому Розі Дніпропетровської області під амбулаторію</t>
  </si>
  <si>
    <t>3.1. Нове будівництво та реконструкція лікувальних закладів</t>
  </si>
  <si>
    <t>3.2. Капітальний ремонт лікувальних закладів</t>
  </si>
  <si>
    <t>Загальний обсяг фінансування заходу з них за виконавцем:</t>
  </si>
  <si>
    <t xml:space="preserve">  Додаток 2</t>
  </si>
  <si>
    <t>у т. ч. кредиторська заборгованність</t>
  </si>
  <si>
    <t xml:space="preserve"> Капітальний ремонт закладів культури</t>
  </si>
  <si>
    <t>кредиторська заборгованість</t>
  </si>
  <si>
    <t>*</t>
  </si>
  <si>
    <t>7</t>
  </si>
  <si>
    <t>Інша діяльність</t>
  </si>
  <si>
    <t>Загальний обсяг фінансування, 
тис. грн</t>
  </si>
  <si>
    <t>2024 рік</t>
  </si>
  <si>
    <t>Разом за Програмою, з них:</t>
  </si>
  <si>
    <t xml:space="preserve">фактичне виконання за 
2022 рік
 </t>
  </si>
  <si>
    <t>інші кошти (кошти кредитної установи для відбудови KfW)</t>
  </si>
  <si>
    <t xml:space="preserve">Нове будівництво електричних мереж для приєднання житлового будинку для тимчасового проживання внутрішньо переміщених осіб з розташуванням медичного закладу на основі незавершеного будівництвом гуртожитку за адресою: вул. Туполєва,  м. Кривий Ріг, Дніпропетровська обл., 50000, на умовах співфінансування відповідно до проєкту «Сприяння розвитку соціальної інфраструктури (УФСІ VI)» Уряду Федеративної Республіки Німеччини через Федеральне  міністерство економічного співробітництва та розвитку (BMZ)/ Кредитну установу для відбудови (KfW)
</t>
  </si>
  <si>
    <t>Український фонд соціальних інвестицій</t>
  </si>
  <si>
    <t>Керуюча справами виконкому                                       Олена ШОВГЕЛЯ</t>
  </si>
  <si>
    <t>Нове будівництво протирадіаційного укриття на території Криворізької гімназії №84 Криворізької міської ради за адресою: вул. Милашенкова, 57, 
м. Кривий Ріг, Дніпропетровська обл.</t>
  </si>
  <si>
    <t>Нове будівництво протирадіаційного укриття на території Криворізького ліцею №113 Криворізької міської ради за адресою: вул. Віктора Оцеркле-
вича, 39-А, м. Кривий Ріг, Дніпропетровська обл.</t>
  </si>
  <si>
    <t>Будівництво інших об'єктів комунальної власності</t>
  </si>
  <si>
    <r>
      <rPr>
        <b/>
        <i/>
        <sz val="12"/>
        <color theme="1"/>
        <rFont val="Times New Roman"/>
        <family val="1"/>
        <charset val="204"/>
      </rPr>
      <t xml:space="preserve">Реконструкція фасадів будівлі та малої чаші басейну з урахуванням потреб маломобільних груп населення; </t>
    </r>
    <r>
      <rPr>
        <i/>
        <sz val="12"/>
        <color theme="1"/>
        <rFont val="Times New Roman"/>
        <family val="1"/>
        <charset val="204"/>
      </rPr>
      <t xml:space="preserve">
реконструкція частини будівлі басейну літ. «А-3» Палацу водних видів спорту, розташованого за 
адресою: вул. Соборності, 2, м. Кривий Ріг, Дніпро-
петровська обл., Україна</t>
    </r>
  </si>
  <si>
    <t>Строк виконаня, роки</t>
  </si>
  <si>
    <t>2022-
2024</t>
  </si>
  <si>
    <t>Реконструкція частини приміщень нежитлової будівлі літ. А-4 з улаштуванням офісу Комунального некомерційного підприємства «Сервісний офіс «Ветеран» Криворізької міської ради за адресою: проспект Металургів, 16, місто Кривий Ріг, Дніпропетровська область</t>
  </si>
  <si>
    <t>Створення житлових умов для внутрішньо переміщених осіб  в м.Кривому Розі, на 
вул. Туполєва, Дніпропетровська обл. (квартири для тимчасового проживання)/ KfW)</t>
  </si>
  <si>
    <t xml:space="preserve"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Каштанова, 27, м. Кривий Ріг, Дніпропетровська обл. (демонтаж, у тому числі проєктні роботи)
</t>
  </si>
  <si>
    <t>Нове будівництво  індустріального парку «Кривбас» на вул. Фабричній у м. Кривому Розі Дніпропетровської обл.</t>
  </si>
  <si>
    <t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Героїв АТО, 75, м. Кривий Ріг, Дніпропетровська обл.</t>
  </si>
  <si>
    <t>Програма капітального будівництва об’єктів 
інфраструктури м. Кривого Рогу на 2019–2027 роки</t>
  </si>
  <si>
    <t>Нове будівництво, реконструкція та капітальний ремонт об’єктів житлово-комунального призначення</t>
  </si>
  <si>
    <t>Нове будіництво та реконструкція інших об'єктів комунальної власності</t>
  </si>
  <si>
    <t>субвенція з обласного бюджету</t>
  </si>
  <si>
    <t>Бюджет Криворізької міської територіальної громади, у тому числі</t>
  </si>
  <si>
    <t>Виконання заходів з усунення аварії в закладі освіти, що сталися внаслідок збройної агресії Російської Федерації, шляхом демонтажу будівлі прибудови «літ. Ж-6» Комунального закладу освіти «Криворізький ліцей-інтернат з посиленою військово-фізичною підготовкою» Дніпропетровської обласної ради, за адресою: 
вул. Ярослава Мудрого, 81, м. Кривий Ріг, Дніпропетровська обл.</t>
  </si>
  <si>
    <t xml:space="preserve">субвенції з обласного  бюджету до бюджету Криворізької міської територіальної громади на здійснення заходів з демонтажу будівлі закладу освіти, пошкодженої внаслідок збройної агресії Російської Федерації проти України, на 
вул. Ярослава 
Мудрого, 81 </t>
  </si>
  <si>
    <t>касові видатки за 2023 рік</t>
  </si>
  <si>
    <t xml:space="preserve"> Нове будівництво будівлі дошкільного підрозділу в комплексі будівель та споруд Криворізького навчально-виховного комплексу «Загальноосвітня школа І-ІІ ступенів – дошкільний навчальний заклад» №38 Криворізької міської ради Дніпропетровської області, за адресою: 
вул. Кибальчича, 19, Тернівський район, 
м. Кривий Ріг, Дніпропетровська обл., Україна*</t>
  </si>
  <si>
    <t>Об'єкти будівництва закладів освіти</t>
  </si>
  <si>
    <t>3.3. Капітальний ремонт споруд цивільного захисту населення (сховища)</t>
  </si>
  <si>
    <t>Нове будівництво та реконструкція закладів освіти</t>
  </si>
  <si>
    <t>Інші кошти (кошти Кредитної установи для відбудови KfW)</t>
  </si>
  <si>
    <t>Нове будівництво протирадіаційного укриття на території Криворізького ліцею №123 Криворізької міської ради за адресою: вул. Миколаївське 
шосе, 18, м. Кривий Ріг, Дніпропетровська обл.</t>
  </si>
  <si>
    <t>Відділ з питань державного архітектурно-будівельного контролю виконкому Криворізької міської ради</t>
  </si>
  <si>
    <t xml:space="preserve">Виконання заходів з усунення аварій в житловому фонді, що сталися внаслідок збройної агресії Російської Федерації, шляхом часткового демонтажу житлового будинку за адресою:
вул. Українська, 55, м. Кривий Ріг, Дніпропетровська обл.
</t>
  </si>
  <si>
    <t>54 862,00**</t>
  </si>
  <si>
    <t>управління капітального будівництва виконкому Криворізької міської ради</t>
  </si>
  <si>
    <t>Нове будівництво модульної будівлі центру надання адміністративних послуг на пл. Молодіжній 
м. Кривого Рогу Дніпропетровської обл.</t>
  </si>
  <si>
    <t>Загальний обсяг фінансування, з них:</t>
  </si>
  <si>
    <t>бюджет Криворізької міської територіальної громади</t>
  </si>
  <si>
    <t>заходів і завдань Програми на 2022–2024 роки</t>
  </si>
  <si>
    <t>8</t>
  </si>
  <si>
    <t>8.1 Інші заходи, пов'язані із супроводом реалізації інвестиційних проєктів</t>
  </si>
  <si>
    <t xml:space="preserve">8.2 Заходи, пов'язані зі здійсненням державного архітектурно-будівельного контролю, у тому числі захистом інтересів Криворізкої міської територіальної громади в судах усіх рівнів
</t>
  </si>
  <si>
    <t>9</t>
  </si>
  <si>
    <t>Інша діяльність у сфері житлово-комунального господарства</t>
  </si>
  <si>
    <t>Об'єкти житлового фонду, пошкоджені внаслідок збройної агресії Російської Федерації</t>
  </si>
  <si>
    <t>Капітальний ремонт об'єктів житлового фонду, пошкоджених унаслідок збройної агресії Російської Федерації</t>
  </si>
  <si>
    <t>60 090,066**</t>
  </si>
  <si>
    <t>42 063,046**</t>
  </si>
  <si>
    <t>18 027,020**</t>
  </si>
  <si>
    <t>46 410,453**</t>
  </si>
  <si>
    <t>19 890,195**</t>
  </si>
  <si>
    <t>66 300,648**</t>
  </si>
  <si>
    <t xml:space="preserve">   **   Орієнтовні обсяги  та фінансування  здійснюються  в межах  ресурсу, передбаченого в  Програмі розвитку системи цивільного захисту в м. Кривому Розі на  2016-2026 роки, затвердженій  рішенням міської ради від 24.12.2015 №60, зі змінами.</t>
  </si>
  <si>
    <t>6</t>
  </si>
  <si>
    <t xml:space="preserve">Бюджет Криворізької міської територіальної громади 
та інші кошти.
Загальний обсяг фінансування заходу з них:
бюджет Криворізької міської територіальної громади
</t>
  </si>
  <si>
    <t>50 687,820**</t>
  </si>
  <si>
    <t>23 023,347**</t>
  </si>
  <si>
    <t>73 711,167**</t>
  </si>
  <si>
    <t>Об'єкти будівництва медичних установ та закладів</t>
  </si>
  <si>
    <t>Нове будівництво зовнішніх інженерних мереж індустріального парку «Кривбас» на вул. Фабричній у м. Кривому Розі Дніпропетровської обл.</t>
  </si>
  <si>
    <t>бюджет Криворізької міської територіальної громади;</t>
  </si>
  <si>
    <t>Відповідно до рішення Криворізької міської ради від 22.04.2020 №4627 «Про перепрофілювання окремих комунальних закладів загальної середньої освіти Тернівського району» назва закладу «Криворізька гімназія №38 Криворізької міської ради».</t>
  </si>
  <si>
    <t>Додаток 2
до рішення виконкому міської ради</t>
  </si>
  <si>
    <t>26.07.2024 №904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</si>
</sst>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_-* #,##0.00\ _г_р_н_._-;\-* #,##0.00\ _г_р_н_._-;_-* &quot;-&quot;??\ _г_р_н_._-;_-@_-"/>
    <numFmt numFmtId="166" formatCode="#,##0.0"/>
  </numFmts>
  <fonts count="2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i/>
      <sz val="12"/>
      <color theme="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24"/>
      <color theme="1"/>
      <name val="Calibri"/>
      <family val="2"/>
      <scheme val="minor"/>
    </font>
    <font>
      <b/>
      <i/>
      <sz val="24"/>
      <color theme="1"/>
      <name val="Times New Roman"/>
      <family val="1"/>
      <charset val="204"/>
    </font>
    <font>
      <b/>
      <i/>
      <sz val="24"/>
      <color theme="1"/>
      <name val="Calibri"/>
      <family val="2"/>
      <scheme val="minor"/>
    </font>
    <font>
      <i/>
      <sz val="24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3" fontId="13" fillId="0" borderId="1">
      <alignment horizontal="center" vertical="top" wrapText="1"/>
    </xf>
    <xf numFmtId="166" fontId="6" fillId="0" borderId="1">
      <alignment horizontal="center" vertical="top" wrapText="1"/>
    </xf>
    <xf numFmtId="165" fontId="12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164" fontId="3" fillId="2" borderId="10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vertical="top" wrapText="1"/>
    </xf>
    <xf numFmtId="49" fontId="4" fillId="2" borderId="3" xfId="0" applyNumberFormat="1" applyFont="1" applyFill="1" applyBorder="1" applyAlignment="1">
      <alignment vertical="top" wrapText="1"/>
    </xf>
    <xf numFmtId="0" fontId="8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164" fontId="3" fillId="2" borderId="4" xfId="0" applyNumberFormat="1" applyFont="1" applyFill="1" applyBorder="1" applyAlignment="1">
      <alignment horizontal="center" vertical="top" wrapText="1"/>
    </xf>
    <xf numFmtId="0" fontId="10" fillId="2" borderId="0" xfId="0" applyFont="1" applyFill="1" applyAlignment="1">
      <alignment wrapText="1"/>
    </xf>
    <xf numFmtId="0" fontId="0" fillId="0" borderId="0" xfId="0" applyFont="1" applyFill="1"/>
    <xf numFmtId="0" fontId="5" fillId="2" borderId="8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4" fontId="0" fillId="0" borderId="0" xfId="0" applyNumberFormat="1"/>
    <xf numFmtId="0" fontId="9" fillId="0" borderId="0" xfId="0" applyFont="1" applyBorder="1" applyAlignment="1">
      <alignment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top" wrapText="1"/>
    </xf>
    <xf numFmtId="164" fontId="17" fillId="2" borderId="1" xfId="0" applyNumberFormat="1" applyFont="1" applyFill="1" applyBorder="1" applyAlignment="1">
      <alignment horizontal="center" vertical="top" wrapText="1"/>
    </xf>
    <xf numFmtId="164" fontId="17" fillId="2" borderId="6" xfId="0" applyNumberFormat="1" applyFont="1" applyFill="1" applyBorder="1" applyAlignment="1">
      <alignment horizontal="center" vertical="top" wrapText="1"/>
    </xf>
    <xf numFmtId="164" fontId="16" fillId="2" borderId="2" xfId="0" applyNumberFormat="1" applyFont="1" applyFill="1" applyBorder="1" applyAlignment="1">
      <alignment horizontal="center" vertical="top" wrapText="1"/>
    </xf>
    <xf numFmtId="164" fontId="16" fillId="2" borderId="3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vertical="top" wrapText="1"/>
    </xf>
    <xf numFmtId="164" fontId="16" fillId="2" borderId="7" xfId="0" applyNumberFormat="1" applyFont="1" applyFill="1" applyBorder="1" applyAlignment="1">
      <alignment horizontal="center" vertical="top" wrapText="1"/>
    </xf>
    <xf numFmtId="164" fontId="16" fillId="2" borderId="10" xfId="0" applyNumberFormat="1" applyFont="1" applyFill="1" applyBorder="1" applyAlignment="1">
      <alignment horizontal="center" vertical="top" wrapText="1"/>
    </xf>
    <xf numFmtId="164" fontId="16" fillId="2" borderId="4" xfId="0" applyNumberFormat="1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4" xfId="0" applyFont="1" applyFill="1" applyBorder="1" applyAlignment="1">
      <alignment vertical="top" wrapText="1"/>
    </xf>
    <xf numFmtId="164" fontId="16" fillId="2" borderId="6" xfId="0" applyNumberFormat="1" applyFont="1" applyFill="1" applyBorder="1" applyAlignment="1">
      <alignment horizontal="center" vertical="top" wrapText="1"/>
    </xf>
    <xf numFmtId="164" fontId="16" fillId="2" borderId="1" xfId="0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164" fontId="16" fillId="2" borderId="11" xfId="0" applyNumberFormat="1" applyFont="1" applyFill="1" applyBorder="1" applyAlignment="1">
      <alignment horizontal="center" vertical="top" wrapText="1"/>
    </xf>
    <xf numFmtId="164" fontId="16" fillId="2" borderId="1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vertical="top" wrapText="1"/>
    </xf>
    <xf numFmtId="164" fontId="16" fillId="2" borderId="9" xfId="0" applyNumberFormat="1" applyFont="1" applyFill="1" applyBorder="1" applyAlignment="1">
      <alignment horizontal="center" vertical="top" wrapText="1"/>
    </xf>
    <xf numFmtId="164" fontId="16" fillId="2" borderId="0" xfId="0" applyNumberFormat="1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left" vertical="top" wrapText="1"/>
    </xf>
    <xf numFmtId="164" fontId="16" fillId="2" borderId="8" xfId="0" applyNumberFormat="1" applyFont="1" applyFill="1" applyBorder="1" applyAlignment="1">
      <alignment horizontal="center" vertical="top" wrapText="1"/>
    </xf>
    <xf numFmtId="164" fontId="16" fillId="2" borderId="5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8" xfId="0" applyFont="1" applyFill="1" applyBorder="1" applyAlignment="1">
      <alignment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left" vertical="top" wrapText="1"/>
    </xf>
    <xf numFmtId="164" fontId="16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7" fillId="2" borderId="12" xfId="0" applyFont="1" applyFill="1" applyBorder="1" applyAlignment="1">
      <alignment vertical="top" wrapText="1"/>
    </xf>
    <xf numFmtId="0" fontId="16" fillId="2" borderId="12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164" fontId="17" fillId="2" borderId="2" xfId="0" applyNumberFormat="1" applyFont="1" applyFill="1" applyBorder="1" applyAlignment="1">
      <alignment horizontal="center" vertical="top" wrapText="1"/>
    </xf>
    <xf numFmtId="164" fontId="17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vertical="top" wrapText="1"/>
    </xf>
    <xf numFmtId="0" fontId="11" fillId="2" borderId="8" xfId="0" applyFont="1" applyFill="1" applyBorder="1" applyAlignment="1">
      <alignment wrapText="1"/>
    </xf>
    <xf numFmtId="0" fontId="17" fillId="2" borderId="2" xfId="0" applyFont="1" applyFill="1" applyBorder="1" applyAlignment="1">
      <alignment vertical="top" wrapText="1"/>
    </xf>
    <xf numFmtId="0" fontId="19" fillId="2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49" fontId="17" fillId="2" borderId="7" xfId="0" applyNumberFormat="1" applyFont="1" applyFill="1" applyBorder="1" applyAlignment="1">
      <alignment vertical="top" wrapText="1"/>
    </xf>
    <xf numFmtId="49" fontId="17" fillId="2" borderId="11" xfId="0" applyNumberFormat="1" applyFont="1" applyFill="1" applyBorder="1" applyAlignment="1">
      <alignment vertical="top" wrapText="1"/>
    </xf>
    <xf numFmtId="49" fontId="17" fillId="2" borderId="12" xfId="0" applyNumberFormat="1" applyFont="1" applyFill="1" applyBorder="1" applyAlignment="1">
      <alignment vertical="top" wrapText="1"/>
    </xf>
    <xf numFmtId="164" fontId="17" fillId="2" borderId="10" xfId="0" applyNumberFormat="1" applyFont="1" applyFill="1" applyBorder="1" applyAlignment="1">
      <alignment horizontal="center" vertical="top" wrapText="1"/>
    </xf>
    <xf numFmtId="164" fontId="14" fillId="2" borderId="4" xfId="0" applyNumberFormat="1" applyFont="1" applyFill="1" applyBorder="1" applyAlignment="1">
      <alignment horizontal="center"/>
    </xf>
    <xf numFmtId="0" fontId="21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4" fillId="0" borderId="0" xfId="0" applyFont="1" applyFill="1" applyAlignment="1">
      <alignment horizontal="left"/>
    </xf>
    <xf numFmtId="0" fontId="15" fillId="0" borderId="3" xfId="0" applyFont="1" applyBorder="1"/>
    <xf numFmtId="0" fontId="20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5" fillId="0" borderId="11" xfId="0" applyFont="1" applyBorder="1"/>
    <xf numFmtId="0" fontId="17" fillId="2" borderId="0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164" fontId="17" fillId="2" borderId="4" xfId="0" applyNumberFormat="1" applyFont="1" applyFill="1" applyBorder="1" applyAlignment="1">
      <alignment horizontal="center" vertical="top" wrapText="1"/>
    </xf>
    <xf numFmtId="164" fontId="17" fillId="2" borderId="3" xfId="0" applyNumberFormat="1" applyFont="1" applyFill="1" applyBorder="1" applyAlignment="1">
      <alignment horizontal="center" vertical="top" wrapText="1"/>
    </xf>
    <xf numFmtId="0" fontId="15" fillId="2" borderId="3" xfId="0" applyFont="1" applyFill="1" applyBorder="1" applyAlignment="1"/>
    <xf numFmtId="49" fontId="17" fillId="2" borderId="2" xfId="0" applyNumberFormat="1" applyFont="1" applyFill="1" applyBorder="1" applyAlignment="1">
      <alignment vertical="top" wrapText="1"/>
    </xf>
    <xf numFmtId="0" fontId="16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center" vertical="top" wrapText="1"/>
    </xf>
    <xf numFmtId="0" fontId="19" fillId="2" borderId="15" xfId="0" applyFont="1" applyFill="1" applyBorder="1" applyAlignment="1">
      <alignment horizontal="left" vertical="top" wrapText="1"/>
    </xf>
    <xf numFmtId="0" fontId="0" fillId="0" borderId="15" xfId="0" applyBorder="1"/>
    <xf numFmtId="0" fontId="20" fillId="2" borderId="13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49" fontId="16" fillId="2" borderId="4" xfId="0" applyNumberFormat="1" applyFont="1" applyFill="1" applyBorder="1" applyAlignment="1">
      <alignment horizontal="center" vertical="top" wrapText="1"/>
    </xf>
    <xf numFmtId="0" fontId="20" fillId="2" borderId="14" xfId="0" applyFont="1" applyFill="1" applyBorder="1" applyAlignment="1">
      <alignment horizontal="left" vertical="top" wrapText="1"/>
    </xf>
    <xf numFmtId="49" fontId="17" fillId="2" borderId="4" xfId="0" applyNumberFormat="1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8" fillId="2" borderId="10" xfId="0" applyFont="1" applyFill="1" applyBorder="1" applyAlignment="1">
      <alignment horizontal="left" vertical="top" wrapText="1"/>
    </xf>
    <xf numFmtId="0" fontId="20" fillId="2" borderId="10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center" vertical="top" wrapText="1"/>
    </xf>
    <xf numFmtId="49" fontId="17" fillId="2" borderId="5" xfId="0" applyNumberFormat="1" applyFont="1" applyFill="1" applyBorder="1" applyAlignment="1">
      <alignment vertical="top" wrapText="1"/>
    </xf>
    <xf numFmtId="0" fontId="17" fillId="2" borderId="14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vertical="top" wrapText="1"/>
    </xf>
    <xf numFmtId="0" fontId="17" fillId="2" borderId="12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wrapText="1"/>
    </xf>
    <xf numFmtId="0" fontId="11" fillId="2" borderId="14" xfId="0" applyFont="1" applyFill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5" xfId="0" applyFont="1" applyFill="1" applyBorder="1" applyAlignment="1">
      <alignment horizontal="left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164" fontId="17" fillId="2" borderId="9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vertical="top" wrapText="1"/>
    </xf>
    <xf numFmtId="49" fontId="16" fillId="2" borderId="4" xfId="0" applyNumberFormat="1" applyFont="1" applyFill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top" wrapText="1"/>
    </xf>
    <xf numFmtId="0" fontId="16" fillId="2" borderId="9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9" fillId="2" borderId="10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wrapText="1"/>
    </xf>
    <xf numFmtId="0" fontId="11" fillId="2" borderId="9" xfId="0" applyFont="1" applyFill="1" applyBorder="1" applyAlignment="1">
      <alignment wrapText="1"/>
    </xf>
    <xf numFmtId="0" fontId="1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wrapText="1"/>
    </xf>
    <xf numFmtId="0" fontId="17" fillId="2" borderId="5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5" fillId="2" borderId="4" xfId="0" applyFont="1" applyFill="1" applyBorder="1" applyAlignment="1"/>
    <xf numFmtId="0" fontId="11" fillId="2" borderId="9" xfId="0" applyFont="1" applyFill="1" applyBorder="1" applyAlignment="1">
      <alignment vertical="top" wrapText="1"/>
    </xf>
    <xf numFmtId="4" fontId="16" fillId="2" borderId="3" xfId="0" applyNumberFormat="1" applyFont="1" applyFill="1" applyBorder="1" applyAlignment="1">
      <alignment horizontal="center" vertical="top" wrapText="1"/>
    </xf>
    <xf numFmtId="49" fontId="17" fillId="2" borderId="0" xfId="0" applyNumberFormat="1" applyFont="1" applyFill="1" applyBorder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20" fillId="2" borderId="7" xfId="0" applyFont="1" applyFill="1" applyBorder="1" applyAlignment="1">
      <alignment horizontal="left" vertical="top" wrapText="1"/>
    </xf>
    <xf numFmtId="0" fontId="20" fillId="2" borderId="8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0" fontId="20" fillId="2" borderId="12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1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9" fillId="2" borderId="14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2" borderId="9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wrapText="1"/>
    </xf>
    <xf numFmtId="0" fontId="25" fillId="2" borderId="2" xfId="0" applyFont="1" applyFill="1" applyBorder="1" applyAlignment="1">
      <alignment horizontal="center" vertical="top" wrapText="1"/>
    </xf>
    <xf numFmtId="0" fontId="25" fillId="2" borderId="3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vertical="top" wrapText="1"/>
    </xf>
    <xf numFmtId="0" fontId="25" fillId="2" borderId="5" xfId="0" applyFont="1" applyFill="1" applyBorder="1" applyAlignment="1">
      <alignment horizontal="center" vertical="top" wrapText="1"/>
    </xf>
    <xf numFmtId="0" fontId="0" fillId="2" borderId="8" xfId="0" applyFont="1" applyFill="1" applyBorder="1" applyAlignment="1">
      <alignment horizontal="center" vertical="top" wrapText="1"/>
    </xf>
    <xf numFmtId="0" fontId="0" fillId="2" borderId="6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9" fillId="0" borderId="0" xfId="0" applyFont="1" applyBorder="1" applyAlignment="1">
      <alignment horizontal="left" wrapText="1"/>
    </xf>
    <xf numFmtId="0" fontId="6" fillId="2" borderId="14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  <xf numFmtId="0" fontId="11" fillId="2" borderId="8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left" wrapText="1"/>
    </xf>
    <xf numFmtId="0" fontId="14" fillId="2" borderId="8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left" vertical="top" wrapText="1"/>
    </xf>
    <xf numFmtId="49" fontId="16" fillId="2" borderId="3" xfId="0" applyNumberFormat="1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0" fontId="16" fillId="2" borderId="11" xfId="0" applyFont="1" applyFill="1" applyBorder="1" applyAlignment="1">
      <alignment horizontal="left" vertical="top" wrapText="1"/>
    </xf>
    <xf numFmtId="0" fontId="2" fillId="0" borderId="0" xfId="0" applyFont="1"/>
  </cellXfs>
  <cellStyles count="5">
    <cellStyle name="Обычный" xfId="0" builtinId="0"/>
    <cellStyle name="Обычный 2" xfId="1"/>
    <cellStyle name="Стиль 1" xfId="2"/>
    <cellStyle name="Стиль 2" xfId="3"/>
    <cellStyle name="Финансов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view="pageBreakPreview" topLeftCell="A3" zoomScaleNormal="100" zoomScaleSheetLayoutView="100" workbookViewId="0">
      <selection activeCell="A9" sqref="A9:J9"/>
    </sheetView>
  </sheetViews>
  <sheetFormatPr defaultRowHeight="15" x14ac:dyDescent="0.25"/>
  <cols>
    <col min="1" max="1" width="3.5703125" customWidth="1"/>
    <col min="2" max="2" width="29.42578125" customWidth="1"/>
    <col min="3" max="3" width="49.140625" customWidth="1"/>
    <col min="4" max="4" width="11" customWidth="1"/>
    <col min="5" max="5" width="27.140625" customWidth="1"/>
    <col min="6" max="6" width="24.7109375" customWidth="1"/>
    <col min="7" max="7" width="15.28515625" customWidth="1"/>
    <col min="8" max="8" width="14.28515625" customWidth="1"/>
    <col min="9" max="9" width="12.7109375" customWidth="1"/>
    <col min="10" max="10" width="15.42578125" customWidth="1"/>
    <col min="14" max="14" width="11" bestFit="1" customWidth="1"/>
    <col min="15" max="15" width="18.28515625" customWidth="1"/>
    <col min="17" max="17" width="10" bestFit="1" customWidth="1"/>
  </cols>
  <sheetData>
    <row r="1" spans="1:10" ht="15.75" hidden="1" x14ac:dyDescent="0.25">
      <c r="A1" s="1"/>
      <c r="B1" s="1"/>
      <c r="C1" s="11"/>
      <c r="D1" s="11"/>
      <c r="E1" s="11"/>
      <c r="F1" s="11"/>
      <c r="G1" s="3"/>
      <c r="H1" s="2"/>
      <c r="I1" s="182" t="s">
        <v>24</v>
      </c>
      <c r="J1" s="182"/>
    </row>
    <row r="2" spans="1:10" ht="15.75" hidden="1" x14ac:dyDescent="0.25">
      <c r="A2" s="1"/>
      <c r="B2" s="1"/>
      <c r="C2" s="11"/>
      <c r="D2" s="11"/>
      <c r="E2" s="11"/>
      <c r="F2" s="11"/>
      <c r="G2" s="3"/>
      <c r="H2" s="2"/>
      <c r="I2" s="10"/>
      <c r="J2" s="10"/>
    </row>
    <row r="3" spans="1:10" ht="15.75" customHeight="1" x14ac:dyDescent="0.25">
      <c r="A3" s="1"/>
      <c r="B3" s="1"/>
      <c r="C3" s="11"/>
      <c r="D3" s="11"/>
      <c r="E3" s="11"/>
      <c r="F3" s="11"/>
      <c r="G3" s="158"/>
      <c r="H3" s="159" t="s">
        <v>95</v>
      </c>
      <c r="I3" s="159"/>
      <c r="J3" s="159"/>
    </row>
    <row r="4" spans="1:10" ht="15.75" customHeight="1" x14ac:dyDescent="0.25">
      <c r="A4" s="1"/>
      <c r="B4" s="1"/>
      <c r="C4" s="11"/>
      <c r="D4" s="11"/>
      <c r="E4" s="11"/>
      <c r="F4" s="11"/>
      <c r="G4" s="158"/>
      <c r="H4" s="159"/>
      <c r="I4" s="159"/>
      <c r="J4" s="159"/>
    </row>
    <row r="5" spans="1:10" ht="15.75" customHeight="1" x14ac:dyDescent="0.25">
      <c r="A5" s="1"/>
      <c r="B5" s="1"/>
      <c r="C5" s="11"/>
      <c r="D5" s="11"/>
      <c r="E5" s="11"/>
      <c r="F5" s="11"/>
      <c r="G5" s="158"/>
      <c r="H5" s="159"/>
      <c r="I5" s="159"/>
      <c r="J5" s="159"/>
    </row>
    <row r="6" spans="1:10" ht="12.75" customHeight="1" x14ac:dyDescent="0.25">
      <c r="A6" s="1"/>
      <c r="B6" s="1"/>
      <c r="C6" s="11"/>
      <c r="D6" s="11"/>
      <c r="E6" s="11"/>
      <c r="F6" s="11"/>
      <c r="G6" s="158"/>
      <c r="H6" s="216" t="s">
        <v>96</v>
      </c>
      <c r="I6" s="157"/>
      <c r="J6" s="157"/>
    </row>
    <row r="7" spans="1:10" ht="19.5" customHeight="1" x14ac:dyDescent="0.25">
      <c r="A7" s="190" t="s">
        <v>50</v>
      </c>
      <c r="B7" s="190"/>
      <c r="C7" s="190"/>
      <c r="D7" s="190"/>
      <c r="E7" s="190"/>
      <c r="F7" s="190"/>
      <c r="G7" s="190"/>
      <c r="H7" s="190"/>
      <c r="I7" s="190"/>
      <c r="J7" s="190"/>
    </row>
    <row r="8" spans="1:10" ht="23.25" customHeight="1" x14ac:dyDescent="0.5">
      <c r="A8" s="73"/>
      <c r="B8" s="73"/>
      <c r="C8" s="74"/>
      <c r="D8" s="75"/>
      <c r="E8" s="75"/>
      <c r="F8" s="75"/>
      <c r="G8" s="75"/>
      <c r="H8" s="75"/>
      <c r="I8" s="76"/>
      <c r="J8" s="76"/>
    </row>
    <row r="9" spans="1:10" ht="32.25" customHeight="1" x14ac:dyDescent="0.25">
      <c r="A9" s="190" t="s">
        <v>0</v>
      </c>
      <c r="B9" s="190"/>
      <c r="C9" s="190"/>
      <c r="D9" s="190"/>
      <c r="E9" s="190"/>
      <c r="F9" s="190"/>
      <c r="G9" s="190"/>
      <c r="H9" s="190"/>
      <c r="I9" s="190"/>
      <c r="J9" s="190"/>
    </row>
    <row r="10" spans="1:10" ht="21.75" customHeight="1" x14ac:dyDescent="0.25">
      <c r="A10" s="190" t="s">
        <v>71</v>
      </c>
      <c r="B10" s="190"/>
      <c r="C10" s="190"/>
      <c r="D10" s="190"/>
      <c r="E10" s="190"/>
      <c r="F10" s="190"/>
      <c r="G10" s="190"/>
      <c r="H10" s="190"/>
      <c r="I10" s="190"/>
      <c r="J10" s="190"/>
    </row>
    <row r="11" spans="1:10" ht="20.25" x14ac:dyDescent="0.25">
      <c r="A11" s="7"/>
      <c r="B11" s="8"/>
      <c r="C11" s="8"/>
      <c r="D11" s="8"/>
      <c r="E11" s="8"/>
      <c r="F11" s="8"/>
      <c r="G11" s="8"/>
      <c r="H11" s="8"/>
      <c r="I11" s="8"/>
      <c r="J11" s="8"/>
    </row>
    <row r="12" spans="1:10" x14ac:dyDescent="0.25">
      <c r="A12" s="183" t="s">
        <v>14</v>
      </c>
      <c r="B12" s="183" t="s">
        <v>4</v>
      </c>
      <c r="C12" s="183" t="s">
        <v>8</v>
      </c>
      <c r="D12" s="183" t="s">
        <v>43</v>
      </c>
      <c r="E12" s="183" t="s">
        <v>5</v>
      </c>
      <c r="F12" s="183" t="s">
        <v>11</v>
      </c>
      <c r="G12" s="183" t="s">
        <v>31</v>
      </c>
      <c r="H12" s="187" t="s">
        <v>18</v>
      </c>
      <c r="I12" s="188"/>
      <c r="J12" s="189"/>
    </row>
    <row r="13" spans="1:10" ht="32.25" customHeight="1" x14ac:dyDescent="0.25">
      <c r="A13" s="191"/>
      <c r="B13" s="191"/>
      <c r="C13" s="193"/>
      <c r="D13" s="184"/>
      <c r="E13" s="184"/>
      <c r="F13" s="184"/>
      <c r="G13" s="184"/>
      <c r="H13" s="183" t="s">
        <v>34</v>
      </c>
      <c r="I13" s="183" t="s">
        <v>57</v>
      </c>
      <c r="J13" s="183" t="s">
        <v>32</v>
      </c>
    </row>
    <row r="14" spans="1:10" hidden="1" x14ac:dyDescent="0.25">
      <c r="A14" s="186"/>
      <c r="B14" s="192"/>
      <c r="C14" s="192"/>
      <c r="D14" s="185"/>
      <c r="E14" s="185"/>
      <c r="F14" s="185"/>
      <c r="G14" s="186"/>
      <c r="H14" s="185"/>
      <c r="I14" s="185"/>
      <c r="J14" s="185" t="s">
        <v>7</v>
      </c>
    </row>
    <row r="15" spans="1:10" ht="51.75" customHeight="1" x14ac:dyDescent="0.25">
      <c r="A15" s="17">
        <v>1</v>
      </c>
      <c r="B15" s="18">
        <v>2</v>
      </c>
      <c r="C15" s="18">
        <v>3</v>
      </c>
      <c r="D15" s="145">
        <v>4</v>
      </c>
      <c r="E15" s="145">
        <v>5</v>
      </c>
      <c r="F15" s="145">
        <v>6</v>
      </c>
      <c r="G15" s="17">
        <v>7</v>
      </c>
      <c r="H15" s="19">
        <v>8</v>
      </c>
      <c r="I15" s="19">
        <v>9</v>
      </c>
      <c r="J15" s="19">
        <v>10</v>
      </c>
    </row>
    <row r="16" spans="1:10" ht="38.25" hidden="1" customHeight="1" x14ac:dyDescent="0.25">
      <c r="A16" s="132">
        <v>1</v>
      </c>
      <c r="B16" s="132" t="s">
        <v>3</v>
      </c>
      <c r="C16" s="20" t="s">
        <v>51</v>
      </c>
      <c r="D16" s="151" t="s">
        <v>44</v>
      </c>
      <c r="E16" s="151" t="s">
        <v>6</v>
      </c>
      <c r="F16" s="160" t="s">
        <v>87</v>
      </c>
      <c r="G16" s="22">
        <f>H16+I16+J16</f>
        <v>200955.07399999999</v>
      </c>
      <c r="H16" s="22">
        <f>H17+H20</f>
        <v>0</v>
      </c>
      <c r="I16" s="22">
        <f t="shared" ref="I16:J16" si="0">I17+I20</f>
        <v>105.074</v>
      </c>
      <c r="J16" s="22">
        <f t="shared" si="0"/>
        <v>200850</v>
      </c>
    </row>
    <row r="17" spans="1:17" ht="177.75" hidden="1" customHeight="1" x14ac:dyDescent="0.25">
      <c r="A17" s="35"/>
      <c r="B17" s="77"/>
      <c r="C17" s="174" t="s">
        <v>36</v>
      </c>
      <c r="D17" s="46"/>
      <c r="E17" s="46"/>
      <c r="F17" s="161"/>
      <c r="G17" s="22">
        <f t="shared" ref="G17:G20" si="1">H17+I17+J17</f>
        <v>198455.07399999999</v>
      </c>
      <c r="H17" s="41">
        <v>0</v>
      </c>
      <c r="I17" s="37">
        <f>I18+I19</f>
        <v>105.074</v>
      </c>
      <c r="J17" s="24">
        <f>J18+J19</f>
        <v>198350</v>
      </c>
      <c r="O17" s="15"/>
    </row>
    <row r="18" spans="1:17" ht="73.5" hidden="1" customHeight="1" x14ac:dyDescent="0.25">
      <c r="A18" s="35"/>
      <c r="B18" s="85"/>
      <c r="C18" s="175"/>
      <c r="D18" s="46"/>
      <c r="E18" s="152"/>
      <c r="F18" s="161"/>
      <c r="G18" s="22">
        <f t="shared" si="1"/>
        <v>455.07400000000001</v>
      </c>
      <c r="H18" s="41">
        <v>0</v>
      </c>
      <c r="I18" s="37">
        <v>105.074</v>
      </c>
      <c r="J18" s="24">
        <v>350</v>
      </c>
    </row>
    <row r="19" spans="1:17" ht="73.5" customHeight="1" x14ac:dyDescent="0.25">
      <c r="A19" s="35"/>
      <c r="B19" s="85"/>
      <c r="C19" s="42" t="s">
        <v>46</v>
      </c>
      <c r="D19" s="46"/>
      <c r="E19" s="152" t="s">
        <v>37</v>
      </c>
      <c r="F19" s="149" t="s">
        <v>62</v>
      </c>
      <c r="G19" s="22">
        <f t="shared" si="1"/>
        <v>198000</v>
      </c>
      <c r="H19" s="43">
        <v>0</v>
      </c>
      <c r="I19" s="44">
        <v>0</v>
      </c>
      <c r="J19" s="33">
        <v>198000</v>
      </c>
    </row>
    <row r="20" spans="1:17" ht="63" x14ac:dyDescent="0.25">
      <c r="A20" s="99"/>
      <c r="B20" s="153"/>
      <c r="C20" s="42" t="s">
        <v>92</v>
      </c>
      <c r="D20" s="47"/>
      <c r="E20" s="111"/>
      <c r="F20" s="150"/>
      <c r="G20" s="22">
        <f t="shared" si="1"/>
        <v>2500</v>
      </c>
      <c r="H20" s="43">
        <v>0</v>
      </c>
      <c r="I20" s="44">
        <v>0</v>
      </c>
      <c r="J20" s="33">
        <v>2500</v>
      </c>
    </row>
    <row r="21" spans="1:17" ht="15.75" x14ac:dyDescent="0.25">
      <c r="A21" s="68"/>
      <c r="B21" s="169" t="s">
        <v>2</v>
      </c>
      <c r="C21" s="170"/>
      <c r="D21" s="36"/>
      <c r="E21" s="36"/>
      <c r="F21" s="154"/>
      <c r="G21" s="22">
        <f>H21+I21+J21</f>
        <v>200955.07399999999</v>
      </c>
      <c r="H21" s="21">
        <f>H16</f>
        <v>0</v>
      </c>
      <c r="I21" s="21">
        <f t="shared" ref="I21:J21" si="2">I16</f>
        <v>105.074</v>
      </c>
      <c r="J21" s="21">
        <f t="shared" si="2"/>
        <v>200850</v>
      </c>
    </row>
    <row r="22" spans="1:17" ht="47.25" x14ac:dyDescent="0.25">
      <c r="A22" s="50">
        <v>2</v>
      </c>
      <c r="B22" s="132" t="s">
        <v>59</v>
      </c>
      <c r="C22" s="51" t="s">
        <v>61</v>
      </c>
      <c r="D22" s="59" t="s">
        <v>44</v>
      </c>
      <c r="E22" s="214" t="s">
        <v>23</v>
      </c>
      <c r="F22" s="137" t="s">
        <v>17</v>
      </c>
      <c r="G22" s="22">
        <f>H22+I22+J22-4.71805</f>
        <v>5051.7734</v>
      </c>
      <c r="H22" s="21">
        <f>H23+H26+H29+H32</f>
        <v>406.70805000000001</v>
      </c>
      <c r="I22" s="21">
        <f>I23+I26+I29+I32</f>
        <v>2001.8144000000002</v>
      </c>
      <c r="J22" s="21">
        <f>J23</f>
        <v>2647.9690000000001</v>
      </c>
      <c r="Q22" s="15"/>
    </row>
    <row r="23" spans="1:17" ht="15.75" x14ac:dyDescent="0.25">
      <c r="A23" s="103"/>
      <c r="B23" s="133"/>
      <c r="C23" s="171" t="s">
        <v>58</v>
      </c>
      <c r="D23" s="55"/>
      <c r="E23" s="215"/>
      <c r="F23" s="138"/>
      <c r="G23" s="40">
        <f t="shared" ref="G23:G48" si="3">H23+I23+J23</f>
        <v>3858.5520500000002</v>
      </c>
      <c r="H23" s="24">
        <f>H24</f>
        <v>406.70805000000001</v>
      </c>
      <c r="I23" s="24">
        <f t="shared" ref="I23:J23" si="4">I24</f>
        <v>803.875</v>
      </c>
      <c r="J23" s="24">
        <f t="shared" si="4"/>
        <v>2647.9690000000001</v>
      </c>
    </row>
    <row r="24" spans="1:17" ht="78" customHeight="1" x14ac:dyDescent="0.25">
      <c r="A24" s="52"/>
      <c r="B24" s="133"/>
      <c r="C24" s="172"/>
      <c r="D24" s="55"/>
      <c r="E24" s="55" t="s">
        <v>67</v>
      </c>
      <c r="F24" s="133"/>
      <c r="G24" s="54">
        <f t="shared" si="3"/>
        <v>3858.5520500000002</v>
      </c>
      <c r="H24" s="54">
        <f>401.99+4.71805</f>
        <v>406.70805000000001</v>
      </c>
      <c r="I24" s="23">
        <v>803.875</v>
      </c>
      <c r="J24" s="23">
        <v>2647.9690000000001</v>
      </c>
    </row>
    <row r="25" spans="1:17" ht="29.25" hidden="1" customHeight="1" x14ac:dyDescent="0.25">
      <c r="A25" s="57"/>
      <c r="B25" s="82"/>
      <c r="C25" s="173"/>
      <c r="D25" s="139"/>
      <c r="E25" s="58"/>
      <c r="F25" s="139" t="s">
        <v>25</v>
      </c>
      <c r="G25" s="27"/>
      <c r="H25" s="27">
        <v>4.718</v>
      </c>
      <c r="I25" s="28">
        <v>4.718</v>
      </c>
      <c r="J25" s="28">
        <v>0</v>
      </c>
    </row>
    <row r="26" spans="1:17" ht="31.5" hidden="1" x14ac:dyDescent="0.25">
      <c r="A26" s="103"/>
      <c r="B26" s="133"/>
      <c r="C26" s="172" t="s">
        <v>39</v>
      </c>
      <c r="D26" s="45"/>
      <c r="E26" s="178" t="s">
        <v>6</v>
      </c>
      <c r="F26" s="135" t="s">
        <v>69</v>
      </c>
      <c r="G26" s="27">
        <f>H26+I26</f>
        <v>399.31299999999999</v>
      </c>
      <c r="H26" s="27">
        <v>0</v>
      </c>
      <c r="I26" s="28">
        <f>I27</f>
        <v>399.31299999999999</v>
      </c>
      <c r="J26" s="97" t="s">
        <v>66</v>
      </c>
    </row>
    <row r="27" spans="1:17" ht="19.5" hidden="1" customHeight="1" x14ac:dyDescent="0.25">
      <c r="A27" s="52"/>
      <c r="B27" s="127"/>
      <c r="C27" s="172"/>
      <c r="D27" s="138"/>
      <c r="E27" s="178"/>
      <c r="F27" s="114" t="s">
        <v>70</v>
      </c>
      <c r="G27" s="27">
        <f t="shared" ref="G27:G28" si="5">H27+I27</f>
        <v>399.31299999999999</v>
      </c>
      <c r="H27" s="27">
        <v>0</v>
      </c>
      <c r="I27" s="28">
        <v>399.31299999999999</v>
      </c>
      <c r="J27" s="97"/>
    </row>
    <row r="28" spans="1:17" ht="15.75" hidden="1" x14ac:dyDescent="0.25">
      <c r="A28" s="52"/>
      <c r="B28" s="113"/>
      <c r="C28" s="173"/>
      <c r="D28" s="138"/>
      <c r="E28" s="178"/>
      <c r="F28" s="109" t="s">
        <v>12</v>
      </c>
      <c r="G28" s="33">
        <f t="shared" si="5"/>
        <v>0</v>
      </c>
      <c r="H28" s="32">
        <v>0</v>
      </c>
      <c r="I28" s="33">
        <v>0</v>
      </c>
      <c r="J28" s="116"/>
    </row>
    <row r="29" spans="1:17" ht="47.25" hidden="1" customHeight="1" x14ac:dyDescent="0.25">
      <c r="A29" s="35"/>
      <c r="B29" s="113"/>
      <c r="C29" s="171" t="s">
        <v>40</v>
      </c>
      <c r="D29" s="25"/>
      <c r="E29" s="178"/>
      <c r="F29" s="115" t="s">
        <v>69</v>
      </c>
      <c r="G29" s="28">
        <f t="shared" ref="G29:G34" si="6">H29+I29</f>
        <v>399.31319999999999</v>
      </c>
      <c r="H29" s="27">
        <v>0</v>
      </c>
      <c r="I29" s="33">
        <v>399.31319999999999</v>
      </c>
      <c r="J29" s="28" t="s">
        <v>84</v>
      </c>
    </row>
    <row r="30" spans="1:17" ht="17.25" hidden="1" customHeight="1" x14ac:dyDescent="0.25">
      <c r="A30" s="52"/>
      <c r="B30" s="113"/>
      <c r="C30" s="172"/>
      <c r="D30" s="138"/>
      <c r="E30" s="178"/>
      <c r="F30" s="126" t="s">
        <v>70</v>
      </c>
      <c r="G30" s="28">
        <f t="shared" si="6"/>
        <v>399.31299999999999</v>
      </c>
      <c r="H30" s="27">
        <v>0</v>
      </c>
      <c r="I30" s="28">
        <v>399.31299999999999</v>
      </c>
      <c r="J30" s="28" t="s">
        <v>83</v>
      </c>
    </row>
    <row r="31" spans="1:17" ht="15.75" hidden="1" x14ac:dyDescent="0.25">
      <c r="A31" s="52"/>
      <c r="B31" s="113"/>
      <c r="C31" s="172"/>
      <c r="D31" s="138"/>
      <c r="E31" s="178"/>
      <c r="F31" s="129" t="s">
        <v>12</v>
      </c>
      <c r="G31" s="28">
        <f t="shared" si="6"/>
        <v>0</v>
      </c>
      <c r="H31" s="27">
        <v>0</v>
      </c>
      <c r="I31" s="28">
        <v>0</v>
      </c>
      <c r="J31" s="28" t="s">
        <v>82</v>
      </c>
    </row>
    <row r="32" spans="1:17" ht="31.5" hidden="1" x14ac:dyDescent="0.25">
      <c r="A32" s="52"/>
      <c r="B32" s="112"/>
      <c r="C32" s="179" t="s">
        <v>63</v>
      </c>
      <c r="D32" s="138"/>
      <c r="E32" s="178"/>
      <c r="F32" s="115" t="s">
        <v>69</v>
      </c>
      <c r="G32" s="28">
        <f t="shared" si="6"/>
        <v>399.31319999999999</v>
      </c>
      <c r="H32" s="27">
        <v>0</v>
      </c>
      <c r="I32" s="28">
        <v>399.31319999999999</v>
      </c>
      <c r="J32" s="28" t="s">
        <v>79</v>
      </c>
    </row>
    <row r="33" spans="1:15" ht="16.5" hidden="1" customHeight="1" x14ac:dyDescent="0.25">
      <c r="A33" s="52"/>
      <c r="B33" s="112"/>
      <c r="C33" s="180"/>
      <c r="D33" s="138"/>
      <c r="E33" s="125"/>
      <c r="F33" s="126" t="s">
        <v>70</v>
      </c>
      <c r="G33" s="27">
        <f t="shared" si="6"/>
        <v>399.31299999999999</v>
      </c>
      <c r="H33" s="27">
        <v>0</v>
      </c>
      <c r="I33" s="28">
        <v>399.31299999999999</v>
      </c>
      <c r="J33" s="28" t="s">
        <v>81</v>
      </c>
    </row>
    <row r="34" spans="1:15" ht="15.75" x14ac:dyDescent="0.25">
      <c r="A34" s="57"/>
      <c r="B34" s="107"/>
      <c r="C34" s="181"/>
      <c r="D34" s="139"/>
      <c r="E34" s="128"/>
      <c r="F34" s="129" t="s">
        <v>12</v>
      </c>
      <c r="G34" s="27">
        <f t="shared" si="6"/>
        <v>0</v>
      </c>
      <c r="H34" s="27">
        <v>0</v>
      </c>
      <c r="I34" s="28">
        <v>0</v>
      </c>
      <c r="J34" s="28" t="s">
        <v>80</v>
      </c>
    </row>
    <row r="35" spans="1:15" ht="51" hidden="1" customHeight="1" x14ac:dyDescent="0.25">
      <c r="A35" s="148"/>
      <c r="B35" s="168" t="s">
        <v>2</v>
      </c>
      <c r="C35" s="164"/>
      <c r="D35" s="31"/>
      <c r="E35" s="31"/>
      <c r="F35" s="30"/>
      <c r="G35" s="22">
        <f>G22</f>
        <v>5051.7734</v>
      </c>
      <c r="H35" s="21">
        <f>H22</f>
        <v>406.70805000000001</v>
      </c>
      <c r="I35" s="21">
        <f>I22</f>
        <v>2001.8144000000002</v>
      </c>
      <c r="J35" s="21">
        <f>J22</f>
        <v>2647.9690000000001</v>
      </c>
    </row>
    <row r="36" spans="1:15" ht="66.75" hidden="1" customHeight="1" x14ac:dyDescent="0.25">
      <c r="A36" s="106">
        <v>3</v>
      </c>
      <c r="B36" s="64" t="s">
        <v>9</v>
      </c>
      <c r="C36" s="101" t="s">
        <v>21</v>
      </c>
      <c r="D36" s="46" t="s">
        <v>44</v>
      </c>
      <c r="E36" s="46" t="s">
        <v>6</v>
      </c>
      <c r="F36" s="100" t="s">
        <v>17</v>
      </c>
      <c r="G36" s="22">
        <f>H36+I36+J36</f>
        <v>5630.3050000000003</v>
      </c>
      <c r="H36" s="22">
        <f>H37</f>
        <v>0</v>
      </c>
      <c r="I36" s="22">
        <f t="shared" ref="I36:J36" si="7">I37</f>
        <v>5630.3050000000003</v>
      </c>
      <c r="J36" s="22">
        <f t="shared" si="7"/>
        <v>0</v>
      </c>
    </row>
    <row r="37" spans="1:15" ht="19.5" hidden="1" customHeight="1" x14ac:dyDescent="0.25">
      <c r="A37" s="52"/>
      <c r="B37" s="34"/>
      <c r="C37" s="56" t="s">
        <v>20</v>
      </c>
      <c r="D37" s="47"/>
      <c r="E37" s="58"/>
      <c r="F37" s="87"/>
      <c r="G37" s="32">
        <f t="shared" si="3"/>
        <v>5630.3050000000003</v>
      </c>
      <c r="H37" s="33">
        <v>0</v>
      </c>
      <c r="I37" s="33">
        <v>5630.3050000000003</v>
      </c>
      <c r="J37" s="33">
        <v>0</v>
      </c>
    </row>
    <row r="38" spans="1:15" ht="43.5" hidden="1" customHeight="1" x14ac:dyDescent="0.25">
      <c r="A38" s="69"/>
      <c r="B38" s="34"/>
      <c r="C38" s="95" t="s">
        <v>22</v>
      </c>
      <c r="D38" s="160" t="s">
        <v>44</v>
      </c>
      <c r="E38" s="176" t="s">
        <v>6</v>
      </c>
      <c r="F38" s="59" t="s">
        <v>17</v>
      </c>
      <c r="G38" s="60">
        <f>H38+I38+J38-7298.44908-656.55059</f>
        <v>96624.528539999999</v>
      </c>
      <c r="H38" s="61">
        <f>445.54392+269.93162+H39</f>
        <v>8670.4752100000005</v>
      </c>
      <c r="I38" s="60">
        <v>32909.053</v>
      </c>
      <c r="J38" s="60">
        <f>70000-7000</f>
        <v>63000</v>
      </c>
    </row>
    <row r="39" spans="1:15" ht="48" customHeight="1" x14ac:dyDescent="0.25">
      <c r="A39" s="52"/>
      <c r="B39" s="34"/>
      <c r="C39" s="81"/>
      <c r="D39" s="162"/>
      <c r="E39" s="177"/>
      <c r="F39" s="62" t="s">
        <v>25</v>
      </c>
      <c r="G39" s="24"/>
      <c r="H39" s="40">
        <f>7298.44908+656.55059</f>
        <v>7954.9996700000002</v>
      </c>
      <c r="I39" s="24">
        <f>7298.44908+656.55059</f>
        <v>7954.9996700000002</v>
      </c>
      <c r="J39" s="24">
        <v>0</v>
      </c>
    </row>
    <row r="40" spans="1:15" ht="47.25" customHeight="1" x14ac:dyDescent="0.25">
      <c r="A40" s="52">
        <v>3</v>
      </c>
      <c r="B40" s="34" t="s">
        <v>91</v>
      </c>
      <c r="C40" s="95" t="s">
        <v>60</v>
      </c>
      <c r="D40" s="160" t="s">
        <v>44</v>
      </c>
      <c r="E40" s="176" t="str">
        <f>$E$38</f>
        <v>Управління капітального будівництва виконкому Криворізької міської ради</v>
      </c>
      <c r="F40" s="115" t="s">
        <v>69</v>
      </c>
      <c r="G40" s="23">
        <f>H40+I40</f>
        <v>0</v>
      </c>
      <c r="H40" s="26">
        <v>0</v>
      </c>
      <c r="I40" s="26">
        <v>0</v>
      </c>
      <c r="J40" s="110" t="s">
        <v>90</v>
      </c>
    </row>
    <row r="41" spans="1:15" ht="47.25" x14ac:dyDescent="0.25">
      <c r="A41" s="52"/>
      <c r="B41" s="34"/>
      <c r="C41" s="81"/>
      <c r="D41" s="161"/>
      <c r="E41" s="203"/>
      <c r="F41" s="135" t="s">
        <v>93</v>
      </c>
      <c r="G41" s="37">
        <f>H41+I41</f>
        <v>0</v>
      </c>
      <c r="H41" s="37">
        <v>0</v>
      </c>
      <c r="I41" s="37">
        <v>0</v>
      </c>
      <c r="J41" s="155" t="s">
        <v>89</v>
      </c>
    </row>
    <row r="42" spans="1:15" ht="19.5" hidden="1" customHeight="1" x14ac:dyDescent="0.25">
      <c r="A42" s="57"/>
      <c r="B42" s="29"/>
      <c r="C42" s="105"/>
      <c r="D42" s="162"/>
      <c r="E42" s="177"/>
      <c r="F42" s="111" t="s">
        <v>12</v>
      </c>
      <c r="G42" s="28">
        <f>H42+I42</f>
        <v>0</v>
      </c>
      <c r="H42" s="38">
        <v>0</v>
      </c>
      <c r="I42" s="38">
        <v>0</v>
      </c>
      <c r="J42" s="97" t="s">
        <v>88</v>
      </c>
    </row>
    <row r="43" spans="1:15" ht="56.25" hidden="1" customHeight="1" x14ac:dyDescent="0.25">
      <c r="A43" s="141"/>
      <c r="B43" s="165" t="s">
        <v>2</v>
      </c>
      <c r="C43" s="165"/>
      <c r="D43" s="143"/>
      <c r="E43" s="136"/>
      <c r="F43" s="144"/>
      <c r="G43" s="21">
        <f>G36+G38</f>
        <v>102254.83353999999</v>
      </c>
      <c r="H43" s="83">
        <f>H36+H38</f>
        <v>8670.4752100000005</v>
      </c>
      <c r="I43" s="83">
        <f>I36+I38</f>
        <v>38539.358</v>
      </c>
      <c r="J43" s="83">
        <f>J36+J38</f>
        <v>63000</v>
      </c>
    </row>
    <row r="44" spans="1:15" ht="31.5" hidden="1" customHeight="1" x14ac:dyDescent="0.25">
      <c r="A44" s="50">
        <v>4</v>
      </c>
      <c r="B44" s="131" t="s">
        <v>10</v>
      </c>
      <c r="C44" s="131" t="s">
        <v>26</v>
      </c>
      <c r="D44" s="59" t="s">
        <v>44</v>
      </c>
      <c r="E44" s="59" t="s">
        <v>6</v>
      </c>
      <c r="F44" s="134" t="s">
        <v>17</v>
      </c>
      <c r="G44" s="22">
        <f>H44+I44+J44-11.22063</f>
        <v>635.21942999999999</v>
      </c>
      <c r="H44" s="21">
        <f>623.9988+H45</f>
        <v>635.21942999999999</v>
      </c>
      <c r="I44" s="21">
        <f>I45</f>
        <v>11.22063</v>
      </c>
      <c r="J44" s="21">
        <v>0</v>
      </c>
    </row>
    <row r="45" spans="1:15" ht="31.5" hidden="1" x14ac:dyDescent="0.25">
      <c r="A45" s="142"/>
      <c r="B45" s="107"/>
      <c r="C45" s="107"/>
      <c r="D45" s="58"/>
      <c r="E45" s="58"/>
      <c r="F45" s="67" t="s">
        <v>25</v>
      </c>
      <c r="G45" s="27"/>
      <c r="H45" s="28">
        <v>11.22063</v>
      </c>
      <c r="I45" s="28">
        <v>11.22063</v>
      </c>
      <c r="J45" s="28">
        <v>0</v>
      </c>
    </row>
    <row r="46" spans="1:15" ht="54.75" hidden="1" customHeight="1" x14ac:dyDescent="0.25">
      <c r="A46" s="88"/>
      <c r="B46" s="166" t="s">
        <v>2</v>
      </c>
      <c r="C46" s="167"/>
      <c r="D46" s="108"/>
      <c r="E46" s="31"/>
      <c r="F46" s="30"/>
      <c r="G46" s="83">
        <f>G44</f>
        <v>635.21942999999999</v>
      </c>
      <c r="H46" s="71">
        <f t="shared" ref="H46:J46" si="8">H44</f>
        <v>635.21942999999999</v>
      </c>
      <c r="I46" s="71">
        <f t="shared" si="8"/>
        <v>11.22063</v>
      </c>
      <c r="J46" s="71">
        <f t="shared" si="8"/>
        <v>0</v>
      </c>
    </row>
    <row r="47" spans="1:15" ht="155.25" hidden="1" customHeight="1" x14ac:dyDescent="0.25">
      <c r="A47" s="147">
        <v>5</v>
      </c>
      <c r="B47" s="148" t="s">
        <v>15</v>
      </c>
      <c r="C47" s="51" t="s">
        <v>19</v>
      </c>
      <c r="D47" s="48" t="s">
        <v>44</v>
      </c>
      <c r="E47" s="48" t="s">
        <v>6</v>
      </c>
      <c r="F47" s="48" t="s">
        <v>17</v>
      </c>
      <c r="G47" s="21">
        <f>H47+I47+J47</f>
        <v>604.58399999999995</v>
      </c>
      <c r="H47" s="21">
        <f>H48</f>
        <v>604.58399999999995</v>
      </c>
      <c r="I47" s="21">
        <f t="shared" ref="I47:J47" si="9">I48</f>
        <v>0</v>
      </c>
      <c r="J47" s="21">
        <f t="shared" si="9"/>
        <v>0</v>
      </c>
      <c r="O47" s="15"/>
    </row>
    <row r="48" spans="1:15" ht="141.75" hidden="1" x14ac:dyDescent="0.25">
      <c r="A48" s="57"/>
      <c r="B48" s="29"/>
      <c r="C48" s="66" t="s">
        <v>42</v>
      </c>
      <c r="D48" s="67"/>
      <c r="E48" s="67"/>
      <c r="F48" s="67"/>
      <c r="G48" s="27">
        <f t="shared" si="3"/>
        <v>604.58399999999995</v>
      </c>
      <c r="H48" s="28">
        <v>604.58399999999995</v>
      </c>
      <c r="I48" s="28">
        <v>0</v>
      </c>
      <c r="J48" s="28">
        <v>0</v>
      </c>
    </row>
    <row r="49" spans="1:14" ht="66.75" hidden="1" customHeight="1" x14ac:dyDescent="0.25">
      <c r="A49" s="140"/>
      <c r="B49" s="168" t="s">
        <v>2</v>
      </c>
      <c r="C49" s="164"/>
      <c r="D49" s="63"/>
      <c r="E49" s="49"/>
      <c r="F49" s="123"/>
      <c r="G49" s="21">
        <f>G47</f>
        <v>604.58399999999995</v>
      </c>
      <c r="H49" s="22">
        <f>H47</f>
        <v>604.58399999999995</v>
      </c>
      <c r="I49" s="22">
        <f>I47</f>
        <v>0</v>
      </c>
      <c r="J49" s="22">
        <f>J47</f>
        <v>0</v>
      </c>
    </row>
    <row r="50" spans="1:14" ht="63" hidden="1" x14ac:dyDescent="0.25">
      <c r="A50" s="99" t="s">
        <v>86</v>
      </c>
      <c r="B50" s="81" t="s">
        <v>77</v>
      </c>
      <c r="C50" s="119" t="s">
        <v>78</v>
      </c>
      <c r="D50" s="46" t="s">
        <v>44</v>
      </c>
      <c r="E50" s="55" t="s">
        <v>6</v>
      </c>
      <c r="F50" s="55" t="s">
        <v>17</v>
      </c>
      <c r="G50" s="83">
        <f>H50+I50+J50</f>
        <v>17178.262999999999</v>
      </c>
      <c r="H50" s="21">
        <v>0</v>
      </c>
      <c r="I50" s="71">
        <v>1428.2629999999999</v>
      </c>
      <c r="J50" s="71">
        <f>4000+5000+6000+750</f>
        <v>15750</v>
      </c>
    </row>
    <row r="51" spans="1:14" ht="49.5" hidden="1" customHeight="1" x14ac:dyDescent="0.25">
      <c r="A51" s="104"/>
      <c r="B51" s="168" t="s">
        <v>2</v>
      </c>
      <c r="C51" s="164"/>
      <c r="D51" s="63"/>
      <c r="E51" s="49"/>
      <c r="F51" s="123"/>
      <c r="G51" s="22">
        <f>G50</f>
        <v>17178.262999999999</v>
      </c>
      <c r="H51" s="22">
        <f t="shared" ref="H51:J51" si="10">H50</f>
        <v>0</v>
      </c>
      <c r="I51" s="22">
        <f t="shared" si="10"/>
        <v>1428.2629999999999</v>
      </c>
      <c r="J51" s="22">
        <f t="shared" si="10"/>
        <v>15750</v>
      </c>
      <c r="N51" s="15"/>
    </row>
    <row r="52" spans="1:14" ht="209.25" hidden="1" customHeight="1" x14ac:dyDescent="0.25">
      <c r="A52" s="35" t="s">
        <v>29</v>
      </c>
      <c r="B52" s="81" t="s">
        <v>1</v>
      </c>
      <c r="C52" s="82" t="s">
        <v>73</v>
      </c>
      <c r="D52" s="46" t="s">
        <v>44</v>
      </c>
      <c r="E52" s="55" t="s">
        <v>6</v>
      </c>
      <c r="F52" s="53" t="s">
        <v>54</v>
      </c>
      <c r="G52" s="120">
        <f>H52+I52+J52</f>
        <v>4062.16</v>
      </c>
      <c r="H52" s="84">
        <f>18.16+H53</f>
        <v>18.16</v>
      </c>
      <c r="I52" s="84">
        <f>95+I53</f>
        <v>95</v>
      </c>
      <c r="J52" s="84">
        <f>99+J53</f>
        <v>3949</v>
      </c>
      <c r="M52" s="15"/>
      <c r="N52" s="15"/>
    </row>
    <row r="53" spans="1:14" ht="81" hidden="1" customHeight="1" x14ac:dyDescent="0.25">
      <c r="A53" s="35"/>
      <c r="B53" s="81"/>
      <c r="C53" s="96" t="s">
        <v>55</v>
      </c>
      <c r="D53" s="47"/>
      <c r="E53" s="58"/>
      <c r="F53" s="87" t="s">
        <v>56</v>
      </c>
      <c r="G53" s="32">
        <f>H53+I53+J53</f>
        <v>3850</v>
      </c>
      <c r="H53" s="33">
        <v>0</v>
      </c>
      <c r="I53" s="33">
        <v>0</v>
      </c>
      <c r="J53" s="33">
        <v>3850</v>
      </c>
      <c r="N53" s="15"/>
    </row>
    <row r="54" spans="1:14" ht="15.75" hidden="1" customHeight="1" x14ac:dyDescent="0.25">
      <c r="A54" s="35"/>
      <c r="B54" s="81"/>
      <c r="C54" s="94" t="s">
        <v>74</v>
      </c>
      <c r="D54" s="25" t="s">
        <v>44</v>
      </c>
      <c r="E54" s="55" t="s">
        <v>64</v>
      </c>
      <c r="F54" s="53" t="s">
        <v>17</v>
      </c>
      <c r="G54" s="71">
        <f>H54+I54+J54</f>
        <v>54.5</v>
      </c>
      <c r="H54" s="83">
        <v>0</v>
      </c>
      <c r="I54" s="83">
        <v>0</v>
      </c>
      <c r="J54" s="83">
        <v>54.5</v>
      </c>
    </row>
    <row r="55" spans="1:14" ht="36.75" hidden="1" customHeight="1" x14ac:dyDescent="0.25">
      <c r="A55" s="68"/>
      <c r="B55" s="163" t="s">
        <v>2</v>
      </c>
      <c r="C55" s="164"/>
      <c r="D55" s="89"/>
      <c r="E55" s="90"/>
      <c r="F55" s="91"/>
      <c r="G55" s="22">
        <f>G52</f>
        <v>4062.16</v>
      </c>
      <c r="H55" s="83">
        <f>H52+H54</f>
        <v>18.16</v>
      </c>
      <c r="I55" s="83">
        <f t="shared" ref="I55:J55" si="11">I52+I54</f>
        <v>95</v>
      </c>
      <c r="J55" s="83">
        <f t="shared" si="11"/>
        <v>4003.5</v>
      </c>
    </row>
    <row r="56" spans="1:14" ht="93" hidden="1" customHeight="1" x14ac:dyDescent="0.25">
      <c r="A56" s="68" t="s">
        <v>72</v>
      </c>
      <c r="B56" s="64" t="s">
        <v>30</v>
      </c>
      <c r="C56" s="51" t="s">
        <v>76</v>
      </c>
      <c r="D56" s="207" t="s">
        <v>44</v>
      </c>
      <c r="E56" s="207" t="s">
        <v>6</v>
      </c>
      <c r="F56" s="160" t="s">
        <v>17</v>
      </c>
      <c r="G56" s="22">
        <f>H56+I56+J56</f>
        <v>20847.696</v>
      </c>
      <c r="H56" s="22">
        <f>H57+H58+H59</f>
        <v>0</v>
      </c>
      <c r="I56" s="22">
        <f t="shared" ref="I56:J56" si="12">I57+I58+I59</f>
        <v>3447.1959999999999</v>
      </c>
      <c r="J56" s="22">
        <f t="shared" si="12"/>
        <v>17400.5</v>
      </c>
    </row>
    <row r="57" spans="1:14" ht="78" hidden="1" customHeight="1" x14ac:dyDescent="0.25">
      <c r="A57" s="69"/>
      <c r="B57" s="34"/>
      <c r="C57" s="42" t="s">
        <v>47</v>
      </c>
      <c r="D57" s="208"/>
      <c r="E57" s="208"/>
      <c r="F57" s="161"/>
      <c r="G57" s="32">
        <f t="shared" ref="G57:G59" si="13">H57+I57+J57</f>
        <v>3053.6309999999999</v>
      </c>
      <c r="H57" s="32">
        <v>0</v>
      </c>
      <c r="I57" s="32">
        <v>3053.6309999999999</v>
      </c>
      <c r="J57" s="32">
        <v>0</v>
      </c>
    </row>
    <row r="58" spans="1:14" ht="117" hidden="1" customHeight="1" x14ac:dyDescent="0.25">
      <c r="A58" s="69"/>
      <c r="B58" s="34"/>
      <c r="C58" s="42" t="s">
        <v>49</v>
      </c>
      <c r="D58" s="47"/>
      <c r="E58" s="47"/>
      <c r="F58" s="39"/>
      <c r="G58" s="32">
        <f t="shared" si="13"/>
        <v>8346.5969999999998</v>
      </c>
      <c r="H58" s="32">
        <v>0</v>
      </c>
      <c r="I58" s="32">
        <v>196.09700000000001</v>
      </c>
      <c r="J58" s="32">
        <f>8250-99.5</f>
        <v>8150.5</v>
      </c>
    </row>
    <row r="59" spans="1:14" ht="15.75" hidden="1" customHeight="1" x14ac:dyDescent="0.25">
      <c r="A59" s="70"/>
      <c r="B59" s="29"/>
      <c r="C59" s="130" t="s">
        <v>65</v>
      </c>
      <c r="D59" s="47"/>
      <c r="E59" s="47"/>
      <c r="F59" s="39"/>
      <c r="G59" s="27">
        <f t="shared" si="13"/>
        <v>9447.4680000000008</v>
      </c>
      <c r="H59" s="27">
        <v>0</v>
      </c>
      <c r="I59" s="27">
        <v>197.46799999999999</v>
      </c>
      <c r="J59" s="27">
        <f>9250</f>
        <v>9250</v>
      </c>
    </row>
    <row r="60" spans="1:14" ht="49.5" hidden="1" customHeight="1" x14ac:dyDescent="0.25">
      <c r="A60" s="70"/>
      <c r="B60" s="167" t="s">
        <v>2</v>
      </c>
      <c r="C60" s="164"/>
      <c r="D60" s="117"/>
      <c r="E60" s="117"/>
      <c r="F60" s="118"/>
      <c r="G60" s="22">
        <f>H60+I60+J60</f>
        <v>20847.696</v>
      </c>
      <c r="H60" s="21">
        <f>H56</f>
        <v>0</v>
      </c>
      <c r="I60" s="21">
        <f>I56</f>
        <v>3447.1959999999999</v>
      </c>
      <c r="J60" s="21">
        <f>J56</f>
        <v>17400.5</v>
      </c>
      <c r="N60" s="15"/>
    </row>
    <row r="61" spans="1:14" ht="53.25" hidden="1" customHeight="1" x14ac:dyDescent="0.25">
      <c r="A61" s="68" t="s">
        <v>75</v>
      </c>
      <c r="B61" s="64" t="s">
        <v>41</v>
      </c>
      <c r="C61" s="105" t="s">
        <v>52</v>
      </c>
      <c r="D61" s="121" t="s">
        <v>44</v>
      </c>
      <c r="E61" s="209" t="s">
        <v>6</v>
      </c>
      <c r="F61" s="212" t="s">
        <v>17</v>
      </c>
      <c r="G61" s="22">
        <f>H61+I61+J61</f>
        <v>25949.592000000001</v>
      </c>
      <c r="H61" s="22">
        <f>H62+H63+H64</f>
        <v>0</v>
      </c>
      <c r="I61" s="22">
        <f t="shared" ref="I61:J61" si="14">I62+I63+I64</f>
        <v>3349.5920000000001</v>
      </c>
      <c r="J61" s="22">
        <f t="shared" si="14"/>
        <v>22600</v>
      </c>
      <c r="N61" s="15"/>
    </row>
    <row r="62" spans="1:14" ht="99" hidden="1" customHeight="1" x14ac:dyDescent="0.25">
      <c r="A62" s="80"/>
      <c r="B62" s="77"/>
      <c r="C62" s="65" t="s">
        <v>48</v>
      </c>
      <c r="D62" s="77"/>
      <c r="E62" s="210"/>
      <c r="F62" s="213"/>
      <c r="G62" s="22">
        <f t="shared" ref="G62:G64" si="15">H62+I62+J62</f>
        <v>3200.1610000000001</v>
      </c>
      <c r="H62" s="27">
        <v>0</v>
      </c>
      <c r="I62" s="27">
        <v>2600.1610000000001</v>
      </c>
      <c r="J62" s="27">
        <v>600</v>
      </c>
      <c r="N62" s="15"/>
    </row>
    <row r="63" spans="1:14" ht="72" hidden="1" customHeight="1" x14ac:dyDescent="0.25">
      <c r="A63" s="80"/>
      <c r="B63" s="77"/>
      <c r="C63" s="79" t="s">
        <v>45</v>
      </c>
      <c r="D63" s="77"/>
      <c r="E63" s="210"/>
      <c r="F63" s="213"/>
      <c r="G63" s="22">
        <f t="shared" si="15"/>
        <v>15749.431</v>
      </c>
      <c r="H63" s="27">
        <v>0</v>
      </c>
      <c r="I63" s="27">
        <v>749.43100000000004</v>
      </c>
      <c r="J63" s="27">
        <v>15000</v>
      </c>
      <c r="N63" s="15"/>
    </row>
    <row r="64" spans="1:14" ht="15.75" hidden="1" customHeight="1" x14ac:dyDescent="0.25">
      <c r="A64" s="70"/>
      <c r="B64" s="29"/>
      <c r="C64" s="42" t="s">
        <v>68</v>
      </c>
      <c r="D64" s="122"/>
      <c r="E64" s="211"/>
      <c r="F64" s="122"/>
      <c r="G64" s="22">
        <f t="shared" si="15"/>
        <v>7000</v>
      </c>
      <c r="H64" s="27">
        <v>0</v>
      </c>
      <c r="I64" s="27">
        <v>0</v>
      </c>
      <c r="J64" s="27">
        <v>7000</v>
      </c>
    </row>
    <row r="65" spans="1:13" ht="20.25" customHeight="1" x14ac:dyDescent="0.25">
      <c r="A65" s="99"/>
      <c r="B65" s="166" t="s">
        <v>2</v>
      </c>
      <c r="C65" s="167"/>
      <c r="D65" s="98"/>
      <c r="E65" s="78"/>
      <c r="F65" s="102"/>
      <c r="G65" s="71">
        <f t="shared" ref="G65" si="16">H65+I65+J65</f>
        <v>25949.592000000001</v>
      </c>
      <c r="H65" s="71">
        <f>H61</f>
        <v>0</v>
      </c>
      <c r="I65" s="71">
        <f t="shared" ref="I65:J65" si="17">I61</f>
        <v>3349.5920000000001</v>
      </c>
      <c r="J65" s="71">
        <f t="shared" si="17"/>
        <v>22600</v>
      </c>
      <c r="M65" s="15"/>
    </row>
    <row r="66" spans="1:13" ht="15.75" hidden="1" x14ac:dyDescent="0.25">
      <c r="A66" s="86"/>
      <c r="B66" s="205" t="s">
        <v>33</v>
      </c>
      <c r="C66" s="205"/>
      <c r="D66" s="205"/>
      <c r="E66" s="205"/>
      <c r="F66" s="206"/>
      <c r="G66" s="72">
        <f>H66+I66+J66</f>
        <v>385564.63372000004</v>
      </c>
      <c r="H66" s="72">
        <f>H35+H21+H43+H46+H49+H55+H56+H61</f>
        <v>10335.14669</v>
      </c>
      <c r="I66" s="72">
        <f>I35+I21+I43+I46+I49+I51+I55+I60+I65</f>
        <v>48977.518029999999</v>
      </c>
      <c r="J66" s="72">
        <f>J35+J21+J43+J46+J49+J51+J55+J60+J65</f>
        <v>326251.96900000004</v>
      </c>
      <c r="L66" s="15"/>
    </row>
    <row r="67" spans="1:13" ht="15.75" hidden="1" x14ac:dyDescent="0.25">
      <c r="A67" s="86"/>
      <c r="B67" s="198" t="s">
        <v>12</v>
      </c>
      <c r="C67" s="199"/>
      <c r="D67" s="199"/>
      <c r="E67" s="199"/>
      <c r="F67" s="200"/>
      <c r="G67" s="27">
        <f t="shared" ref="G67:G68" si="18">H67+I67+J67</f>
        <v>0</v>
      </c>
      <c r="H67" s="27">
        <v>0</v>
      </c>
      <c r="I67" s="27">
        <v>0</v>
      </c>
      <c r="J67" s="27">
        <v>0</v>
      </c>
    </row>
    <row r="68" spans="1:13" ht="17.25" customHeight="1" x14ac:dyDescent="0.25">
      <c r="A68" s="35"/>
      <c r="B68" s="198" t="s">
        <v>53</v>
      </c>
      <c r="C68" s="198"/>
      <c r="D68" s="92"/>
      <c r="E68" s="92"/>
      <c r="F68" s="93"/>
      <c r="G68" s="27">
        <f t="shared" si="18"/>
        <v>3850</v>
      </c>
      <c r="H68" s="27">
        <f>H53</f>
        <v>0</v>
      </c>
      <c r="I68" s="27">
        <f t="shared" ref="I68:J68" si="19">I53</f>
        <v>0</v>
      </c>
      <c r="J68" s="27">
        <f t="shared" si="19"/>
        <v>3850</v>
      </c>
      <c r="L68" s="15"/>
    </row>
    <row r="69" spans="1:13" ht="16.5" hidden="1" customHeight="1" x14ac:dyDescent="0.25">
      <c r="A69" s="99"/>
      <c r="B69" s="198" t="s">
        <v>16</v>
      </c>
      <c r="C69" s="199"/>
      <c r="D69" s="199"/>
      <c r="E69" s="199"/>
      <c r="F69" s="200"/>
      <c r="G69" s="27">
        <f>H69+I69+J69</f>
        <v>183714.63372000004</v>
      </c>
      <c r="H69" s="33">
        <f>H21+H35+H43+H46+H49+H55+H60+H65+-H67</f>
        <v>10335.14669</v>
      </c>
      <c r="I69" s="33">
        <f>I21+I35+I43+I46+I49+I51+I55+I60+I65-I67-I72</f>
        <v>48977.518029999999</v>
      </c>
      <c r="J69" s="33">
        <f>J21+J35+J43+J46+J49+J51+J55+J60+J65-J67-J72-J68</f>
        <v>124401.96900000004</v>
      </c>
      <c r="M69" s="15"/>
    </row>
    <row r="70" spans="1:13" hidden="1" x14ac:dyDescent="0.25">
      <c r="A70" s="6"/>
      <c r="B70" s="195" t="s">
        <v>13</v>
      </c>
      <c r="C70" s="196"/>
      <c r="D70" s="196"/>
      <c r="E70" s="196"/>
      <c r="F70" s="197"/>
      <c r="G70" s="4"/>
      <c r="H70" s="9"/>
      <c r="I70" s="9"/>
      <c r="J70" s="9"/>
    </row>
    <row r="71" spans="1:13" ht="19.5" hidden="1" customHeight="1" x14ac:dyDescent="0.25">
      <c r="A71" s="6"/>
      <c r="B71" s="12" t="s">
        <v>27</v>
      </c>
      <c r="C71" s="13"/>
      <c r="D71" s="13"/>
      <c r="E71" s="13"/>
      <c r="F71" s="14"/>
      <c r="G71" s="33">
        <v>7970.9380000000001</v>
      </c>
      <c r="H71" s="33">
        <f>H25+H39+H45</f>
        <v>7970.9382999999998</v>
      </c>
      <c r="I71" s="33">
        <f>I25+I39+I45</f>
        <v>7970.9382999999998</v>
      </c>
      <c r="J71" s="33">
        <f>J25+J39+J45</f>
        <v>0</v>
      </c>
    </row>
    <row r="72" spans="1:13" ht="35.25" customHeight="1" x14ac:dyDescent="0.25">
      <c r="A72" s="5"/>
      <c r="B72" s="202" t="s">
        <v>35</v>
      </c>
      <c r="C72" s="202"/>
      <c r="D72" s="202"/>
      <c r="E72" s="202"/>
      <c r="F72" s="146"/>
      <c r="G72" s="23">
        <f>H72+I72+J72</f>
        <v>198000</v>
      </c>
      <c r="H72" s="23">
        <v>0</v>
      </c>
      <c r="I72" s="23">
        <f>I19</f>
        <v>0</v>
      </c>
      <c r="J72" s="23">
        <f>J19</f>
        <v>198000</v>
      </c>
    </row>
    <row r="73" spans="1:13" ht="36" customHeight="1" x14ac:dyDescent="0.25">
      <c r="A73" s="156" t="s">
        <v>28</v>
      </c>
      <c r="B73" s="201" t="s">
        <v>94</v>
      </c>
      <c r="C73" s="201"/>
      <c r="D73" s="201"/>
      <c r="E73" s="201"/>
      <c r="F73" s="201"/>
      <c r="G73" s="201"/>
      <c r="H73" s="201"/>
      <c r="I73" s="201"/>
      <c r="J73" s="201"/>
    </row>
    <row r="74" spans="1:13" ht="34.5" customHeight="1" x14ac:dyDescent="0.25">
      <c r="A74" s="201" t="s">
        <v>85</v>
      </c>
      <c r="B74" s="201"/>
      <c r="C74" s="201"/>
      <c r="D74" s="201"/>
      <c r="E74" s="201"/>
      <c r="F74" s="201"/>
      <c r="G74" s="201"/>
      <c r="H74" s="201"/>
      <c r="I74" s="201"/>
      <c r="J74" s="201"/>
    </row>
    <row r="75" spans="1:13" ht="78" customHeight="1" x14ac:dyDescent="0.35">
      <c r="A75" s="124"/>
      <c r="B75" s="124"/>
      <c r="C75" s="124"/>
      <c r="D75" s="124"/>
      <c r="E75" s="124"/>
      <c r="F75" s="124"/>
      <c r="G75" s="124"/>
      <c r="H75" s="124"/>
      <c r="I75" s="124"/>
      <c r="J75" s="124"/>
      <c r="K75" s="16"/>
    </row>
    <row r="76" spans="1:13" ht="21" customHeight="1" x14ac:dyDescent="0.4">
      <c r="A76" s="16"/>
      <c r="B76" s="204" t="s">
        <v>38</v>
      </c>
      <c r="C76" s="204"/>
      <c r="D76" s="204"/>
      <c r="E76" s="204"/>
      <c r="F76" s="204"/>
      <c r="G76" s="204"/>
      <c r="H76" s="16"/>
      <c r="I76" s="16"/>
      <c r="J76" s="16"/>
    </row>
    <row r="77" spans="1:13" ht="23.25" customHeight="1" x14ac:dyDescent="0.25"/>
    <row r="78" spans="1:13" ht="23.25" x14ac:dyDescent="0.35">
      <c r="A78" s="194"/>
      <c r="B78" s="194"/>
      <c r="C78" s="194"/>
      <c r="D78" s="194"/>
      <c r="E78" s="194"/>
      <c r="F78" s="194"/>
      <c r="G78" s="194"/>
      <c r="H78" s="194"/>
      <c r="I78" s="194"/>
      <c r="J78" s="194"/>
    </row>
  </sheetData>
  <mergeCells count="52">
    <mergeCell ref="F16:F18"/>
    <mergeCell ref="E40:E42"/>
    <mergeCell ref="F56:F57"/>
    <mergeCell ref="B65:C65"/>
    <mergeCell ref="B76:G76"/>
    <mergeCell ref="B66:F66"/>
    <mergeCell ref="B67:F67"/>
    <mergeCell ref="B60:C60"/>
    <mergeCell ref="D56:D57"/>
    <mergeCell ref="B68:C68"/>
    <mergeCell ref="E61:E64"/>
    <mergeCell ref="F61:F63"/>
    <mergeCell ref="A74:J74"/>
    <mergeCell ref="E56:E57"/>
    <mergeCell ref="B51:C51"/>
    <mergeCell ref="E22:E23"/>
    <mergeCell ref="A78:J78"/>
    <mergeCell ref="B70:F70"/>
    <mergeCell ref="B69:F69"/>
    <mergeCell ref="B73:J73"/>
    <mergeCell ref="B72:E72"/>
    <mergeCell ref="I1:J1"/>
    <mergeCell ref="F12:F14"/>
    <mergeCell ref="G12:G14"/>
    <mergeCell ref="H12:J12"/>
    <mergeCell ref="H13:H14"/>
    <mergeCell ref="I13:I14"/>
    <mergeCell ref="J13:J14"/>
    <mergeCell ref="A10:J10"/>
    <mergeCell ref="A9:J9"/>
    <mergeCell ref="A12:A14"/>
    <mergeCell ref="D12:D14"/>
    <mergeCell ref="E12:E14"/>
    <mergeCell ref="B12:B14"/>
    <mergeCell ref="C12:C14"/>
    <mergeCell ref="A7:J7"/>
    <mergeCell ref="H3:J5"/>
    <mergeCell ref="D40:D42"/>
    <mergeCell ref="B55:C55"/>
    <mergeCell ref="B43:C43"/>
    <mergeCell ref="B46:C46"/>
    <mergeCell ref="B49:C49"/>
    <mergeCell ref="B21:C21"/>
    <mergeCell ref="C23:C25"/>
    <mergeCell ref="C17:C18"/>
    <mergeCell ref="D38:D39"/>
    <mergeCell ref="E38:E39"/>
    <mergeCell ref="C26:C28"/>
    <mergeCell ref="E26:E32"/>
    <mergeCell ref="C29:C31"/>
    <mergeCell ref="C32:C34"/>
    <mergeCell ref="B35:C35"/>
  </mergeCells>
  <pageMargins left="0.70866141732283472" right="0.70866141732283472" top="0.74803149606299213" bottom="0.39370078740157483" header="0.31496062992125984" footer="0.31496062992125984"/>
  <pageSetup paperSize="9" scale="55" orientation="landscape" r:id="rId1"/>
  <headerFooter differentFirst="1">
    <oddHeader xml:space="preserve">&amp;C&amp;P&amp;R&amp;"Times New Roman,курсив"&amp;18Продовження додатка 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2024-07-31T07:34:42Z</dcterms:modified>
</cp:coreProperties>
</file>